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80" windowWidth="14385" windowHeight="7815" activeTab="4"/>
  </bookViews>
  <sheets>
    <sheet name="受付" sheetId="5" r:id="rId1"/>
    <sheet name="リーグ" sheetId="3" r:id="rId2"/>
    <sheet name="オープン" sheetId="6" r:id="rId3"/>
    <sheet name="トーナメント" sheetId="2" r:id="rId4"/>
    <sheet name="予算" sheetId="7" r:id="rId5"/>
  </sheets>
  <definedNames>
    <definedName name="_xlnm.Print_Area" localSheetId="2">オープン!$B$2:$H$32</definedName>
    <definedName name="_xlnm.Print_Area" localSheetId="1">リーグ!$D$1:$AG$21</definedName>
    <definedName name="_xlnm.Print_Area" localSheetId="0">受付!$B$2:$H$34</definedName>
    <definedName name="tuujou" localSheetId="4">予算!$G$7</definedName>
    <definedName name="width">リーグ!$AJ$2:$AN$2</definedName>
  </definedNames>
  <calcPr calcId="125725"/>
</workbook>
</file>

<file path=xl/calcChain.xml><?xml version="1.0" encoding="utf-8"?>
<calcChain xmlns="http://schemas.openxmlformats.org/spreadsheetml/2006/main">
  <c r="Q7" i="7"/>
  <c r="G7"/>
  <c r="Q10"/>
  <c r="O10"/>
  <c r="Q9"/>
  <c r="Q8"/>
  <c r="Q4"/>
  <c r="Q3"/>
  <c r="S2" s="1"/>
  <c r="F23" i="2"/>
  <c r="M44" i="3"/>
  <c r="L44" s="1"/>
  <c r="M43"/>
  <c r="L43" s="1"/>
  <c r="M42"/>
  <c r="M41"/>
  <c r="L41" s="1"/>
  <c r="M40"/>
  <c r="L40" s="1"/>
  <c r="L42"/>
  <c r="J44"/>
  <c r="J43"/>
  <c r="J42"/>
  <c r="J40"/>
  <c r="H31"/>
  <c r="H34"/>
  <c r="H30"/>
  <c r="H29"/>
  <c r="X31"/>
  <c r="Y31"/>
  <c r="Z31"/>
  <c r="Z29"/>
  <c r="Y29"/>
  <c r="X29"/>
  <c r="F27"/>
  <c r="F26"/>
  <c r="F25"/>
  <c r="F24"/>
  <c r="F31"/>
  <c r="F29"/>
  <c r="H27"/>
  <c r="H26"/>
  <c r="H25"/>
  <c r="H24"/>
  <c r="S6" i="7" l="1"/>
  <c r="L16" i="3"/>
  <c r="F3" i="2"/>
  <c r="AD1" i="3"/>
  <c r="AC1"/>
  <c r="X2" l="1"/>
  <c r="X3"/>
  <c r="X4"/>
  <c r="X6"/>
  <c r="X7"/>
  <c r="X8"/>
  <c r="X10"/>
  <c r="X11"/>
  <c r="X14"/>
  <c r="X15"/>
  <c r="X16"/>
  <c r="D63" i="2" l="1"/>
  <c r="D62"/>
  <c r="D61"/>
  <c r="H36" i="3" s="1"/>
  <c r="D60" i="2"/>
  <c r="D59"/>
  <c r="H35" i="3" s="1"/>
  <c r="D58" i="2"/>
  <c r="R57"/>
  <c r="O57"/>
  <c r="L57"/>
  <c r="I57"/>
  <c r="F57"/>
  <c r="AG1" i="3"/>
  <c r="AF1"/>
  <c r="AE1"/>
  <c r="C74" i="2"/>
  <c r="F74"/>
  <c r="C77"/>
  <c r="F79"/>
  <c r="C79"/>
  <c r="F78"/>
  <c r="C78"/>
  <c r="F77"/>
  <c r="F75"/>
  <c r="C75"/>
  <c r="F72"/>
  <c r="C72"/>
  <c r="F71"/>
  <c r="C71"/>
  <c r="F69"/>
  <c r="C69"/>
  <c r="F68"/>
  <c r="C68"/>
  <c r="F67"/>
  <c r="C67"/>
  <c r="G9" i="7"/>
  <c r="G8"/>
  <c r="S3" i="3"/>
  <c r="L3" s="1"/>
  <c r="G10" i="7"/>
  <c r="E10"/>
  <c r="G3"/>
  <c r="G4"/>
  <c r="I2" s="1"/>
  <c r="X12" i="3"/>
  <c r="X18"/>
  <c r="X19"/>
  <c r="X20"/>
  <c r="C4" i="6"/>
  <c r="S12" i="3"/>
  <c r="L12" s="1"/>
  <c r="S11"/>
  <c r="L11" s="1"/>
  <c r="S2"/>
  <c r="L2" s="1"/>
  <c r="S4"/>
  <c r="L4" s="1"/>
  <c r="S6"/>
  <c r="S7"/>
  <c r="L7" s="1"/>
  <c r="S8"/>
  <c r="L8" s="1"/>
  <c r="S10"/>
  <c r="S14"/>
  <c r="L14" s="1"/>
  <c r="S15"/>
  <c r="L15" s="1"/>
  <c r="S20"/>
  <c r="S19"/>
  <c r="S18"/>
  <c r="S16"/>
  <c r="F47" i="2"/>
  <c r="F51"/>
  <c r="C52"/>
  <c r="C48"/>
  <c r="C46"/>
  <c r="F27"/>
  <c r="I29" s="1"/>
  <c r="F19"/>
  <c r="F45" s="1"/>
  <c r="I46" s="1"/>
  <c r="C44"/>
  <c r="F15"/>
  <c r="F41" s="1"/>
  <c r="I42" s="1"/>
  <c r="C42"/>
  <c r="F43" s="1"/>
  <c r="C40"/>
  <c r="F11"/>
  <c r="I13" s="1"/>
  <c r="F7"/>
  <c r="I5" s="1"/>
  <c r="F37"/>
  <c r="I38" s="1"/>
  <c r="C38"/>
  <c r="F39" s="1"/>
  <c r="C50"/>
  <c r="F31"/>
  <c r="F49" s="1"/>
  <c r="I50" s="1"/>
  <c r="C26" i="6"/>
  <c r="L20" i="3"/>
  <c r="L19"/>
  <c r="AC21"/>
  <c r="AB20"/>
  <c r="AB19"/>
  <c r="AB18"/>
  <c r="AB16"/>
  <c r="AB15"/>
  <c r="AB14"/>
  <c r="AB12"/>
  <c r="AB11"/>
  <c r="AB10"/>
  <c r="AB8"/>
  <c r="AB7"/>
  <c r="AB6"/>
  <c r="AB4"/>
  <c r="AB3"/>
  <c r="AB2"/>
  <c r="AD21"/>
  <c r="AF21"/>
  <c r="AE21"/>
  <c r="I21" i="2" l="1"/>
  <c r="L33" s="1"/>
  <c r="O32" s="1"/>
  <c r="F36" i="3" s="1"/>
  <c r="L40" i="2"/>
  <c r="L48"/>
  <c r="O44" s="1"/>
  <c r="F37" i="3" s="1"/>
  <c r="L25" i="2"/>
  <c r="L31"/>
  <c r="L9"/>
  <c r="O28" s="1"/>
  <c r="F35" i="3" s="1"/>
  <c r="F30" s="1"/>
  <c r="AB21"/>
  <c r="S21"/>
  <c r="X21"/>
  <c r="X17"/>
  <c r="X13"/>
  <c r="H14"/>
  <c r="S13"/>
  <c r="H20"/>
  <c r="H16"/>
  <c r="H11"/>
  <c r="X5"/>
  <c r="AB13"/>
  <c r="S17"/>
  <c r="S9"/>
  <c r="I6" i="7"/>
  <c r="AB17" i="3"/>
  <c r="AB9"/>
  <c r="H8"/>
  <c r="H3"/>
  <c r="AB5"/>
  <c r="H4"/>
  <c r="X9"/>
  <c r="H12"/>
  <c r="H15"/>
  <c r="H19"/>
  <c r="H2"/>
  <c r="L5"/>
  <c r="S5"/>
  <c r="H7"/>
  <c r="L6"/>
  <c r="H6" s="1"/>
  <c r="L10"/>
  <c r="L17"/>
  <c r="L18"/>
  <c r="H18" s="1"/>
  <c r="F34" l="1"/>
  <c r="O17" i="2"/>
  <c r="L21" i="3"/>
  <c r="H17"/>
  <c r="L9"/>
  <c r="H5"/>
  <c r="H21"/>
  <c r="H9"/>
  <c r="H10"/>
  <c r="L13"/>
  <c r="J41" l="1"/>
  <c r="H13"/>
  <c r="AP42"/>
  <c r="AP43"/>
  <c r="AP41" l="1"/>
  <c r="AP44"/>
  <c r="AP40" l="1"/>
</calcChain>
</file>

<file path=xl/sharedStrings.xml><?xml version="1.0" encoding="utf-8"?>
<sst xmlns="http://schemas.openxmlformats.org/spreadsheetml/2006/main" count="418" uniqueCount="220">
  <si>
    <t>OCT</t>
    <phoneticPr fontId="1"/>
  </si>
  <si>
    <t>工大</t>
    <rPh sb="0" eb="2">
      <t>コウダイ</t>
    </rPh>
    <phoneticPr fontId="1"/>
  </si>
  <si>
    <t>電通</t>
    <rPh sb="0" eb="2">
      <t>デンツウ</t>
    </rPh>
    <phoneticPr fontId="1"/>
  </si>
  <si>
    <t>産大</t>
    <rPh sb="0" eb="1">
      <t>サン</t>
    </rPh>
    <rPh sb="1" eb="2">
      <t>ダイ</t>
    </rPh>
    <phoneticPr fontId="1"/>
  </si>
  <si>
    <t>立命</t>
    <rPh sb="0" eb="2">
      <t>リツメイ</t>
    </rPh>
    <phoneticPr fontId="1"/>
  </si>
  <si>
    <t>計</t>
    <rPh sb="0" eb="1">
      <t>ケイ</t>
    </rPh>
    <phoneticPr fontId="1"/>
  </si>
  <si>
    <t>順位</t>
    <rPh sb="0" eb="2">
      <t>ジュンイ</t>
    </rPh>
    <phoneticPr fontId="1"/>
  </si>
  <si>
    <t>デモ</t>
    <phoneticPr fontId="1"/>
  </si>
  <si>
    <t>3m走</t>
    <rPh sb="2" eb="3">
      <t>ソウ</t>
    </rPh>
    <phoneticPr fontId="1"/>
  </si>
  <si>
    <t>Time</t>
    <phoneticPr fontId="1"/>
  </si>
  <si>
    <t>チーム</t>
    <phoneticPr fontId="1"/>
  </si>
  <si>
    <t>No,</t>
    <phoneticPr fontId="1"/>
  </si>
  <si>
    <t>ロボット名</t>
    <rPh sb="4" eb="5">
      <t>メイ</t>
    </rPh>
    <phoneticPr fontId="1"/>
  </si>
  <si>
    <t>大阪工業技術専門学校</t>
    <rPh sb="0" eb="2">
      <t>オオサカ</t>
    </rPh>
    <rPh sb="2" eb="4">
      <t>コウギョウ</t>
    </rPh>
    <rPh sb="4" eb="6">
      <t>ギジュツ</t>
    </rPh>
    <rPh sb="6" eb="8">
      <t>センモン</t>
    </rPh>
    <rPh sb="8" eb="10">
      <t>ガッコウ</t>
    </rPh>
    <phoneticPr fontId="1"/>
  </si>
  <si>
    <t>立命館大学</t>
    <rPh sb="0" eb="3">
      <t>リツメイカン</t>
    </rPh>
    <rPh sb="3" eb="5">
      <t>ダイガク</t>
    </rPh>
    <phoneticPr fontId="1"/>
  </si>
  <si>
    <t>大阪電気通信大学</t>
    <rPh sb="0" eb="2">
      <t>オオサカ</t>
    </rPh>
    <rPh sb="2" eb="4">
      <t>デンキ</t>
    </rPh>
    <rPh sb="4" eb="6">
      <t>ツウシン</t>
    </rPh>
    <rPh sb="6" eb="8">
      <t>ダイガク</t>
    </rPh>
    <phoneticPr fontId="1"/>
  </si>
  <si>
    <t>大阪工業大学</t>
    <rPh sb="0" eb="2">
      <t>オオサカ</t>
    </rPh>
    <rPh sb="2" eb="4">
      <t>コウギョウ</t>
    </rPh>
    <rPh sb="4" eb="6">
      <t>ダイガク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</si>
  <si>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</si>
  <si>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ＯＳＵ</t>
    <phoneticPr fontId="1"/>
  </si>
  <si>
    <t>ＯＩＴ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</si>
  <si>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</si>
  <si>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</si>
  <si>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</si>
  <si>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</si>
  <si>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</si>
  <si>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</si>
  <si>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</si>
  <si>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</si>
  <si>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</si>
  <si>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</si>
  <si>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</si>
  <si>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</si>
  <si>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</si>
  <si>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</si>
  <si>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</si>
  <si>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</si>
  <si>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ロボ名/名前</t>
    <rPh sb="2" eb="3">
      <t>メイ</t>
    </rPh>
    <rPh sb="4" eb="6">
      <t>ナマエ</t>
    </rPh>
    <phoneticPr fontId="1"/>
  </si>
  <si>
    <t>┐</t>
  </si>
  <si>
    <t>┘</t>
  </si>
  <si>
    <t>│</t>
    <phoneticPr fontId="1"/>
  </si>
  <si>
    <t>├─</t>
    <phoneticPr fontId="1"/>
  </si>
  <si>
    <t>Point</t>
    <phoneticPr fontId="1"/>
  </si>
  <si>
    <t>OEC</t>
    <phoneticPr fontId="1"/>
  </si>
  <si>
    <t>挨
拶</t>
    <rPh sb="0" eb="1">
      <t>アイ</t>
    </rPh>
    <rPh sb="2" eb="3">
      <t>サツ</t>
    </rPh>
    <phoneticPr fontId="1"/>
  </si>
  <si>
    <t>BOX</t>
    <phoneticPr fontId="1"/>
  </si>
  <si>
    <t>前
起</t>
    <rPh sb="0" eb="1">
      <t>マエ</t>
    </rPh>
    <rPh sb="2" eb="3">
      <t>オ</t>
    </rPh>
    <phoneticPr fontId="1"/>
  </si>
  <si>
    <t>後
起</t>
    <rPh sb="0" eb="1">
      <t>アト</t>
    </rPh>
    <rPh sb="2" eb="3">
      <t>オ</t>
    </rPh>
    <phoneticPr fontId="1"/>
  </si>
  <si>
    <t>脱
力</t>
    <rPh sb="0" eb="1">
      <t>ヌ</t>
    </rPh>
    <rPh sb="2" eb="3">
      <t>チカラ</t>
    </rPh>
    <phoneticPr fontId="1"/>
  </si>
  <si>
    <t>減
点</t>
    <rPh sb="0" eb="1">
      <t>ゲン</t>
    </rPh>
    <rPh sb="2" eb="3">
      <t>テン</t>
    </rPh>
    <phoneticPr fontId="1"/>
  </si>
  <si>
    <t>印</t>
    <rPh sb="0" eb="1">
      <t>イン</t>
    </rPh>
    <phoneticPr fontId="2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</si>
  <si>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2"/>
  </si>
  <si>
    <t>ホビーロボット　研究会</t>
    <rPh sb="8" eb="11">
      <t>ケンキュウカイ</t>
    </rPh>
    <phoneticPr fontId="2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</si>
  <si>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2"/>
  </si>
  <si>
    <t>確かに受領いたしました。</t>
    <rPh sb="0" eb="1">
      <t>タシ</t>
    </rPh>
    <rPh sb="3" eb="5">
      <t>ジュリョウ</t>
    </rPh>
    <phoneticPr fontId="2"/>
  </si>
  <si>
    <t>様</t>
    <rPh sb="0" eb="1">
      <t>サマ</t>
    </rPh>
    <phoneticPr fontId="2"/>
  </si>
  <si>
    <t>領収書</t>
    <rPh sb="0" eb="3">
      <t>リョウシュウショ</t>
    </rPh>
    <phoneticPr fontId="2"/>
  </si>
  <si>
    <t>　－－－－－－－－－－－－－－－－－－－－－－－－</t>
    <phoneticPr fontId="2"/>
  </si>
  <si>
    <t>突起物</t>
    <rPh sb="0" eb="3">
      <t>トッキブツ</t>
    </rPh>
    <phoneticPr fontId="2"/>
  </si>
  <si>
    <t>重量</t>
    <rPh sb="0" eb="2">
      <t>ジュウリョウ</t>
    </rPh>
    <phoneticPr fontId="2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</si>
  <si>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2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</si>
  <si>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2"/>
  </si>
  <si>
    <t>操作</t>
    <rPh sb="0" eb="2">
      <t>ソウサ</t>
    </rPh>
    <phoneticPr fontId="2"/>
  </si>
  <si>
    <t>電源電圧</t>
    <rPh sb="0" eb="2">
      <t>デンゲン</t>
    </rPh>
    <rPh sb="2" eb="4">
      <t>デンアツ</t>
    </rPh>
    <phoneticPr fontId="2"/>
  </si>
  <si>
    <t>軸数</t>
    <rPh sb="0" eb="1">
      <t>ジク</t>
    </rPh>
    <rPh sb="1" eb="2">
      <t>スウ</t>
    </rPh>
    <phoneticPr fontId="2"/>
  </si>
  <si>
    <t>mm</t>
    <phoneticPr fontId="2"/>
  </si>
  <si>
    <t>mm/　　mm</t>
    <phoneticPr fontId="2"/>
  </si>
  <si>
    <t>足裏　縦/横</t>
    <rPh sb="0" eb="2">
      <t>アシウラ</t>
    </rPh>
    <rPh sb="3" eb="4">
      <t>タテ</t>
    </rPh>
    <rPh sb="5" eb="6">
      <t>ヨコ</t>
    </rPh>
    <phoneticPr fontId="2"/>
  </si>
  <si>
    <t>全長</t>
    <rPh sb="0" eb="2">
      <t>ゼンチョウ</t>
    </rPh>
    <phoneticPr fontId="2"/>
  </si>
  <si>
    <t>ロボット名</t>
    <rPh sb="4" eb="5">
      <t>メイ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</si>
  <si>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</si>
  <si>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</si>
  <si>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 xml:space="preserve"> 学生リーグ　受付表兼事前審査シート</t>
    <rPh sb="1" eb="3">
      <t>ガクセイ</t>
    </rPh>
    <rPh sb="7" eb="9">
      <t>ウケツケ</t>
    </rPh>
    <rPh sb="9" eb="10">
      <t>ヒョウ</t>
    </rPh>
    <rPh sb="10" eb="11">
      <t>ケン</t>
    </rPh>
    <rPh sb="13" eb="15">
      <t>シンサ</t>
    </rPh>
    <phoneticPr fontId="2"/>
  </si>
  <si>
    <t>参加費　２,000円</t>
    <rPh sb="0" eb="3">
      <t>サンカヒ</t>
    </rPh>
    <rPh sb="9" eb="10">
      <t>エン</t>
    </rPh>
    <phoneticPr fontId="2"/>
  </si>
  <si>
    <t>　・　有線　　・　無線</t>
    <rPh sb="3" eb="5">
      <t>ユウセン</t>
    </rPh>
    <rPh sb="9" eb="11">
      <t>ムセン</t>
    </rPh>
    <phoneticPr fontId="2"/>
  </si>
  <si>
    <t>学生リーグ</t>
    <rPh sb="0" eb="2">
      <t>ガクセイ</t>
    </rPh>
    <phoneticPr fontId="1"/>
  </si>
  <si>
    <t>全幅（腕広）</t>
    <rPh sb="0" eb="2">
      <t>ゼンプク</t>
    </rPh>
    <rPh sb="3" eb="4">
      <t>ウデ</t>
    </rPh>
    <rPh sb="4" eb="5">
      <t>ヒロ</t>
    </rPh>
    <phoneticPr fontId="2"/>
  </si>
  <si>
    <t>V</t>
    <phoneticPr fontId="2"/>
  </si>
  <si>
    <t>ゼッケン</t>
    <phoneticPr fontId="1"/>
  </si>
  <si>
    <t>3位決定戦</t>
    <rPh sb="1" eb="2">
      <t>イ</t>
    </rPh>
    <rPh sb="2" eb="5">
      <t>ケッテイセン</t>
    </rPh>
    <phoneticPr fontId="1"/>
  </si>
  <si>
    <t>決勝</t>
    <rPh sb="0" eb="2">
      <t>ケッショウ</t>
    </rPh>
    <phoneticPr fontId="1"/>
  </si>
  <si>
    <t>準決勝</t>
    <rPh sb="0" eb="1">
      <t>ジュン</t>
    </rPh>
    <rPh sb="1" eb="3">
      <t>ケッショウ</t>
    </rPh>
    <phoneticPr fontId="1"/>
  </si>
  <si>
    <t>オープントーナメント　受付表兼事前審査シート</t>
    <rPh sb="11" eb="13">
      <t>ウケツケ</t>
    </rPh>
    <rPh sb="13" eb="14">
      <t>ヒョウ</t>
    </rPh>
    <rPh sb="14" eb="15">
      <t>ケン</t>
    </rPh>
    <rPh sb="17" eb="19">
      <t>シンサ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</si>
  <si>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</si>
  <si>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</si>
  <si>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※</t>
    <phoneticPr fontId="1"/>
  </si>
  <si>
    <t>ゼッケン
抽選で
決定</t>
    <rPh sb="5" eb="7">
      <t>チュウセン</t>
    </rPh>
    <rPh sb="9" eb="11">
      <t>ケッテイ</t>
    </rPh>
    <phoneticPr fontId="1"/>
  </si>
  <si>
    <t>特徴</t>
    <rPh sb="0" eb="2">
      <t>トクチョウ</t>
    </rPh>
    <phoneticPr fontId="1"/>
  </si>
  <si>
    <t>ベースキット</t>
    <phoneticPr fontId="1"/>
  </si>
  <si>
    <t>脚長</t>
    <rPh sb="0" eb="1">
      <t>アシ</t>
    </rPh>
    <rPh sb="1" eb="2">
      <t>ナガ</t>
    </rPh>
    <phoneticPr fontId="1"/>
  </si>
  <si>
    <t>mm</t>
    <phoneticPr fontId="1"/>
  </si>
  <si>
    <t>全長</t>
    <rPh sb="0" eb="2">
      <t>ゼンチョウ</t>
    </rPh>
    <phoneticPr fontId="1"/>
  </si>
  <si>
    <t>足裏　縦/横</t>
    <rPh sb="0" eb="2">
      <t>アシウラ</t>
    </rPh>
    <rPh sb="3" eb="4">
      <t>タテ</t>
    </rPh>
    <rPh sb="5" eb="6">
      <t>ヨコ</t>
    </rPh>
    <phoneticPr fontId="1"/>
  </si>
  <si>
    <t>mm/　　mm</t>
    <phoneticPr fontId="1"/>
  </si>
  <si>
    <t>全幅</t>
    <rPh sb="0" eb="2">
      <t>ゼンプク</t>
    </rPh>
    <phoneticPr fontId="1"/>
  </si>
  <si>
    <t>軸数</t>
    <rPh sb="0" eb="1">
      <t>ジク</t>
    </rPh>
    <rPh sb="1" eb="2">
      <t>スウ</t>
    </rPh>
    <phoneticPr fontId="1"/>
  </si>
  <si>
    <t>重量</t>
    <rPh sb="0" eb="2">
      <t>ジュウリョウ</t>
    </rPh>
    <phoneticPr fontId="1"/>
  </si>
  <si>
    <t>kg</t>
    <phoneticPr fontId="1"/>
  </si>
  <si>
    <t>電源電圧</t>
    <rPh sb="0" eb="2">
      <t>デンゲン</t>
    </rPh>
    <rPh sb="2" eb="4">
      <t>デンアツ</t>
    </rPh>
    <phoneticPr fontId="1"/>
  </si>
  <si>
    <t>V</t>
    <phoneticPr fontId="1"/>
  </si>
  <si>
    <t>操作</t>
    <rPh sb="0" eb="2">
      <t>ソウサ</t>
    </rPh>
    <phoneticPr fontId="1"/>
  </si>
  <si>
    <t>　・　有線</t>
    <rPh sb="3" eb="5">
      <t>ユウセン</t>
    </rPh>
    <phoneticPr fontId="1"/>
  </si>
  <si>
    <t>・VS-C3　　・VS-C1
・HORI　　　</t>
    <phoneticPr fontId="1"/>
  </si>
  <si>
    <t>・KRT-1　　ｃｈ
・KRC-4GP</t>
    <phoneticPr fontId="1"/>
  </si>
  <si>
    <t>持ち物</t>
    <rPh sb="0" eb="1">
      <t>モ</t>
    </rPh>
    <rPh sb="2" eb="3">
      <t>モノ</t>
    </rPh>
    <phoneticPr fontId="1"/>
  </si>
  <si>
    <t>　・電源延長ケーブル　　・　予備バッテリー　＿＿本　　・予備電池
　・充電器　　・机保護マット　　　・　バッテリー充電マット</t>
    <rPh sb="2" eb="4">
      <t>デンゲン</t>
    </rPh>
    <rPh sb="4" eb="6">
      <t>エンチョウ</t>
    </rPh>
    <rPh sb="14" eb="16">
      <t>ヨビ</t>
    </rPh>
    <rPh sb="24" eb="25">
      <t>ホン</t>
    </rPh>
    <rPh sb="28" eb="30">
      <t>ヨビ</t>
    </rPh>
    <rPh sb="30" eb="32">
      <t>デンチ</t>
    </rPh>
    <rPh sb="35" eb="38">
      <t>ジュウデンキ</t>
    </rPh>
    <rPh sb="41" eb="42">
      <t>ツクエ</t>
    </rPh>
    <rPh sb="42" eb="44">
      <t>ホゴ</t>
    </rPh>
    <rPh sb="57" eb="59">
      <t>ジュウデン</t>
    </rPh>
    <phoneticPr fontId="1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</si>
  <si>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1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</si>
  <si>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1"/>
  </si>
  <si>
    <t>突起物</t>
    <rPh sb="0" eb="3">
      <t>トッキブツ</t>
    </rPh>
    <phoneticPr fontId="1"/>
  </si>
  <si>
    <t>くじ引きNo,</t>
    <rPh sb="2" eb="3">
      <t>ビ</t>
    </rPh>
    <phoneticPr fontId="1"/>
  </si>
  <si>
    <t>最終順位</t>
    <rPh sb="0" eb="2">
      <t>サイシュウ</t>
    </rPh>
    <rPh sb="2" eb="4">
      <t>ジュンイ</t>
    </rPh>
    <phoneticPr fontId="1"/>
  </si>
  <si>
    <t>　－－－－－－－－－－－－－－－－－－－－－－－－</t>
    <phoneticPr fontId="1"/>
  </si>
  <si>
    <t>領収書</t>
    <rPh sb="0" eb="3">
      <t>リョウシュウショ</t>
    </rPh>
    <phoneticPr fontId="1"/>
  </si>
  <si>
    <t>ゼッケンNo.</t>
    <phoneticPr fontId="1"/>
  </si>
  <si>
    <t>※</t>
    <phoneticPr fontId="1"/>
  </si>
  <si>
    <t>様</t>
    <rPh sb="0" eb="1">
      <t>サマ</t>
    </rPh>
    <phoneticPr fontId="1"/>
  </si>
  <si>
    <t>参加費　1,000円</t>
    <rPh sb="0" eb="3">
      <t>サンカヒ</t>
    </rPh>
    <rPh sb="9" eb="10">
      <t>エン</t>
    </rPh>
    <phoneticPr fontId="1"/>
  </si>
  <si>
    <t>確かに受領いたしました。</t>
    <rPh sb="0" eb="1">
      <t>タシ</t>
    </rPh>
    <rPh sb="3" eb="5">
      <t>ジュリョウ</t>
    </rPh>
    <phoneticPr fontId="1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</si>
  <si>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1"/>
  </si>
  <si>
    <t>ホビーロボット　研究会</t>
    <rPh sb="8" eb="11">
      <t>ケンキュウカイ</t>
    </rPh>
    <phoneticPr fontId="1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</si>
  <si>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1"/>
  </si>
  <si>
    <t>印</t>
    <rPh sb="0" eb="1">
      <t>イン</t>
    </rPh>
    <phoneticPr fontId="1"/>
  </si>
  <si>
    <t>「コンソレーション（consolation）」</t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</si>
  <si>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</si>
  <si>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</si>
  <si>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3位</t>
    <rPh sb="1" eb="2">
      <t>イ</t>
    </rPh>
    <phoneticPr fontId="1"/>
  </si>
  <si>
    <t>歩形</t>
    <rPh sb="0" eb="1">
      <t>ホ</t>
    </rPh>
    <rPh sb="1" eb="2">
      <t>ケイ</t>
    </rPh>
    <phoneticPr fontId="1"/>
  </si>
  <si>
    <t>時間</t>
    <rPh sb="0" eb="2">
      <t>ジカン</t>
    </rPh>
    <phoneticPr fontId="1"/>
  </si>
  <si>
    <t xml:space="preserve">   左 /　右 </t>
    <rPh sb="3" eb="4">
      <t>ヒダリ</t>
    </rPh>
    <rPh sb="7" eb="8">
      <t>ミギ</t>
    </rPh>
    <phoneticPr fontId="1"/>
  </si>
  <si>
    <t xml:space="preserve">20度 </t>
    <rPh sb="2" eb="3">
      <t>ド</t>
    </rPh>
    <phoneticPr fontId="2"/>
  </si>
  <si>
    <t>15度　</t>
    <rPh sb="2" eb="3">
      <t>ド</t>
    </rPh>
    <phoneticPr fontId="2"/>
  </si>
  <si>
    <t xml:space="preserve">   前 / 後</t>
    <phoneticPr fontId="1"/>
  </si>
  <si>
    <t>20度　左・右</t>
    <rPh sb="2" eb="3">
      <t>ド</t>
    </rPh>
    <rPh sb="4" eb="5">
      <t>ヒダリ</t>
    </rPh>
    <rPh sb="6" eb="7">
      <t>ミギ</t>
    </rPh>
    <phoneticPr fontId="1"/>
  </si>
  <si>
    <t>15度　前・後</t>
    <rPh sb="2" eb="3">
      <t>ド</t>
    </rPh>
    <rPh sb="4" eb="5">
      <t>マエ</t>
    </rPh>
    <rPh sb="6" eb="7">
      <t>アト</t>
    </rPh>
    <phoneticPr fontId="1"/>
  </si>
  <si>
    <t>個人総合</t>
    <rPh sb="0" eb="2">
      <t>コジン</t>
    </rPh>
    <rPh sb="2" eb="4">
      <t>ソウゴウ</t>
    </rPh>
    <phoneticPr fontId="1"/>
  </si>
  <si>
    <t>RUN</t>
    <phoneticPr fontId="1"/>
  </si>
  <si>
    <t>オープン</t>
    <phoneticPr fontId="1"/>
  </si>
  <si>
    <t>2位</t>
    <rPh sb="1" eb="2">
      <t>イ</t>
    </rPh>
    <phoneticPr fontId="1"/>
  </si>
  <si>
    <t>OIT</t>
    <phoneticPr fontId="1"/>
  </si>
  <si>
    <t>KOF</t>
    <phoneticPr fontId="1"/>
  </si>
  <si>
    <t>順位点</t>
    <rPh sb="0" eb="2">
      <t>ジュンイ</t>
    </rPh>
    <rPh sb="2" eb="3">
      <t>テン</t>
    </rPh>
    <phoneticPr fontId="1"/>
  </si>
  <si>
    <t>OCT</t>
    <phoneticPr fontId="1"/>
  </si>
  <si>
    <t>OSU</t>
    <phoneticPr fontId="1"/>
  </si>
  <si>
    <t>オープン決勝</t>
    <rPh sb="4" eb="6">
      <t>ケッショウ</t>
    </rPh>
    <phoneticPr fontId="1"/>
  </si>
  <si>
    <t>バト
ル</t>
    <phoneticPr fontId="1"/>
  </si>
  <si>
    <t>走
行</t>
    <rPh sb="0" eb="1">
      <t>ソウ</t>
    </rPh>
    <rPh sb="2" eb="3">
      <t>ギョウ</t>
    </rPh>
    <phoneticPr fontId="1"/>
  </si>
  <si>
    <t>得点
計</t>
    <rPh sb="0" eb="2">
      <t>トクテン</t>
    </rPh>
    <rPh sb="3" eb="4">
      <t>ケイ</t>
    </rPh>
    <phoneticPr fontId="1"/>
  </si>
  <si>
    <t>休憩</t>
    <rPh sb="0" eb="2">
      <t>キュウケイ</t>
    </rPh>
    <phoneticPr fontId="1"/>
  </si>
  <si>
    <t>⑳</t>
    <phoneticPr fontId="1"/>
  </si>
  <si>
    <t>①</t>
    <phoneticPr fontId="1"/>
  </si>
  <si>
    <t>⑩</t>
    <phoneticPr fontId="1"/>
  </si>
  <si>
    <t>リーグ戦</t>
    <rPh sb="3" eb="4">
      <t>セン</t>
    </rPh>
    <phoneticPr fontId="1"/>
  </si>
  <si>
    <t>校名</t>
    <rPh sb="0" eb="2">
      <t>コウメイ</t>
    </rPh>
    <phoneticPr fontId="1"/>
  </si>
  <si>
    <t>ゼッケン</t>
    <phoneticPr fontId="1"/>
  </si>
  <si>
    <t>合計</t>
    <rPh sb="0" eb="1">
      <t>ゴウ</t>
    </rPh>
    <rPh sb="1" eb="2">
      <t>ケイ</t>
    </rPh>
    <phoneticPr fontId="1"/>
  </si>
  <si>
    <t>1月</t>
    <rPh sb="1" eb="2">
      <t>ガツ</t>
    </rPh>
    <phoneticPr fontId="1"/>
  </si>
  <si>
    <t>3月</t>
    <rPh sb="1" eb="2">
      <t>ガツ</t>
    </rPh>
    <phoneticPr fontId="1"/>
  </si>
  <si>
    <t>　</t>
    <phoneticPr fontId="1"/>
  </si>
  <si>
    <t>　　</t>
    <phoneticPr fontId="1"/>
  </si>
  <si>
    <t>OCT</t>
    <phoneticPr fontId="1"/>
  </si>
  <si>
    <t>RT</t>
    <phoneticPr fontId="1"/>
  </si>
  <si>
    <t>オープン準決勝</t>
    <rPh sb="4" eb="7">
      <t>ジュンケッショウ</t>
    </rPh>
    <phoneticPr fontId="1"/>
  </si>
  <si>
    <t>ＲＴ</t>
    <phoneticPr fontId="1"/>
  </si>
  <si>
    <t>ＯＥＣ</t>
    <phoneticPr fontId="1"/>
  </si>
  <si>
    <t>ＯＩＴ</t>
    <phoneticPr fontId="1"/>
  </si>
  <si>
    <t>Open</t>
    <phoneticPr fontId="4"/>
  </si>
  <si>
    <t>×</t>
    <phoneticPr fontId="4"/>
  </si>
  <si>
    <t>Reague</t>
    <phoneticPr fontId="4"/>
  </si>
  <si>
    <t>会場費</t>
    <rPh sb="0" eb="2">
      <t>カイジョウ</t>
    </rPh>
    <rPh sb="2" eb="3">
      <t>ヒ</t>
    </rPh>
    <phoneticPr fontId="4"/>
  </si>
  <si>
    <t>リング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</si>
  <si>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</si>
  <si>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</si>
  <si>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表彰状用紙</t>
    <rPh sb="0" eb="3">
      <t>ヒョウショウジョウ</t>
    </rPh>
    <rPh sb="3" eb="5">
      <t>ヨウシ</t>
    </rPh>
    <phoneticPr fontId="4"/>
  </si>
  <si>
    <t>メダル</t>
    <phoneticPr fontId="4"/>
  </si>
  <si>
    <t>5台の時は総当たり</t>
    <rPh sb="1" eb="2">
      <t>ダイ</t>
    </rPh>
    <rPh sb="3" eb="4">
      <t>トキ</t>
    </rPh>
    <rPh sb="5" eb="7">
      <t>ソウア</t>
    </rPh>
    <phoneticPr fontId="1"/>
  </si>
  <si>
    <t>直線歩行2500</t>
    <rPh sb="0" eb="2">
      <t>チョクセン</t>
    </rPh>
    <rPh sb="2" eb="4">
      <t>ホコウ</t>
    </rPh>
    <phoneticPr fontId="2"/>
  </si>
  <si>
    <t>ｖｓ</t>
    <phoneticPr fontId="1"/>
  </si>
  <si>
    <t>RRST</t>
    <phoneticPr fontId="1"/>
  </si>
  <si>
    <t>主操縦者</t>
    <rPh sb="0" eb="1">
      <t>シュ</t>
    </rPh>
    <rPh sb="1" eb="4">
      <t>ソウジュウシャ</t>
    </rPh>
    <phoneticPr fontId="1"/>
  </si>
  <si>
    <t>kg</t>
    <phoneticPr fontId="2"/>
  </si>
  <si>
    <t>ベースキット　・特徴</t>
    <rPh sb="8" eb="10">
      <t>トクチョウ</t>
    </rPh>
    <phoneticPr fontId="2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</si>
  <si>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</si>
  <si>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</si>
  <si>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</si>
  <si>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</si>
  <si>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</si>
  <si>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ヤークトエール</t>
    <phoneticPr fontId="1"/>
  </si>
  <si>
    <t>タウロス</t>
    <phoneticPr fontId="1"/>
  </si>
  <si>
    <t>パンプキン</t>
    <phoneticPr fontId="1"/>
  </si>
  <si>
    <t>IBUSAN</t>
    <phoneticPr fontId="1"/>
  </si>
  <si>
    <t>２位</t>
    <rPh sb="1" eb="2">
      <t>イ</t>
    </rPh>
    <phoneticPr fontId="1"/>
  </si>
  <si>
    <t>近畿学生２足ロボリーグ　２０１４第６回戦</t>
    <rPh sb="0" eb="2">
      <t>キンキ</t>
    </rPh>
    <rPh sb="2" eb="4">
      <t>ガクセイ</t>
    </rPh>
    <rPh sb="5" eb="6">
      <t>ソク</t>
    </rPh>
    <rPh sb="16" eb="17">
      <t>ダイ</t>
    </rPh>
    <rPh sb="18" eb="19">
      <t>カイ</t>
    </rPh>
    <rPh sb="19" eb="20">
      <t>セン</t>
    </rPh>
    <phoneticPr fontId="2"/>
  </si>
  <si>
    <t>テンダ―フラット</t>
    <phoneticPr fontId="1"/>
  </si>
  <si>
    <t>大阪電気通信大学</t>
    <phoneticPr fontId="1"/>
  </si>
  <si>
    <t>大阪産業大学</t>
    <phoneticPr fontId="1"/>
  </si>
  <si>
    <t>RRST</t>
    <phoneticPr fontId="1"/>
  </si>
  <si>
    <t>E</t>
    <phoneticPr fontId="1"/>
  </si>
  <si>
    <t>S</t>
    <phoneticPr fontId="1"/>
  </si>
  <si>
    <t>C</t>
    <phoneticPr fontId="1"/>
  </si>
  <si>
    <t>I</t>
    <phoneticPr fontId="1"/>
  </si>
  <si>
    <t>R</t>
    <phoneticPr fontId="1"/>
  </si>
  <si>
    <t>立</t>
    <rPh sb="0" eb="1">
      <t>タ</t>
    </rPh>
    <phoneticPr fontId="1"/>
  </si>
  <si>
    <t>工</t>
    <rPh sb="0" eb="1">
      <t>コウ</t>
    </rPh>
    <phoneticPr fontId="1"/>
  </si>
  <si>
    <t>専</t>
    <rPh sb="0" eb="1">
      <t>マコト</t>
    </rPh>
    <phoneticPr fontId="1"/>
  </si>
  <si>
    <t>産</t>
    <rPh sb="0" eb="1">
      <t>サン</t>
    </rPh>
    <phoneticPr fontId="1"/>
  </si>
  <si>
    <t>電</t>
    <rPh sb="0" eb="1">
      <t>デン</t>
    </rPh>
    <phoneticPr fontId="1"/>
  </si>
  <si>
    <t>Herdruk</t>
    <phoneticPr fontId="1"/>
  </si>
  <si>
    <t>まほろ</t>
    <phoneticPr fontId="1"/>
  </si>
  <si>
    <t>OCT丸</t>
    <rPh sb="3" eb="4">
      <t>マル</t>
    </rPh>
    <phoneticPr fontId="1"/>
  </si>
  <si>
    <t>アントリオン</t>
    <phoneticPr fontId="1"/>
  </si>
  <si>
    <t>星翔ファイター</t>
    <rPh sb="0" eb="1">
      <t>ホシ</t>
    </rPh>
    <rPh sb="1" eb="2">
      <t>ショウ</t>
    </rPh>
    <phoneticPr fontId="1"/>
  </si>
  <si>
    <t>煉</t>
    <rPh sb="0" eb="1">
      <t>レン</t>
    </rPh>
    <phoneticPr fontId="1"/>
  </si>
  <si>
    <t>Petito</t>
    <phoneticPr fontId="1"/>
  </si>
  <si>
    <t>ダイキョウータ</t>
    <phoneticPr fontId="1"/>
  </si>
  <si>
    <t>サジタリウス</t>
    <phoneticPr fontId="1"/>
  </si>
  <si>
    <t>とのちゃん</t>
    <phoneticPr fontId="1"/>
  </si>
  <si>
    <t>ケンタウルス</t>
    <phoneticPr fontId="1"/>
  </si>
  <si>
    <t>REXパッチワーク</t>
    <phoneticPr fontId="1"/>
  </si>
  <si>
    <t>キャプテンプニ</t>
    <phoneticPr fontId="1"/>
  </si>
  <si>
    <t>ブラグ</t>
    <phoneticPr fontId="1"/>
  </si>
  <si>
    <t>ヘリパ</t>
    <phoneticPr fontId="1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</si>
</sst>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0.0_ "/>
    <numFmt numFmtId="178" formatCode="0_);[Red]\(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8" fillId="5" borderId="0" xfId="0" applyFont="1" applyFill="1">
      <alignment vertical="center"/>
    </xf>
    <xf numFmtId="0" fontId="0" fillId="6" borderId="0" xfId="0" applyFill="1">
      <alignment vertical="center"/>
    </xf>
    <xf numFmtId="0" fontId="0" fillId="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8" borderId="0" xfId="0" applyFill="1">
      <alignment vertical="center"/>
    </xf>
    <xf numFmtId="0" fontId="0" fillId="8" borderId="0" xfId="0" applyFill="1" applyProtection="1">
      <alignment vertical="center"/>
      <protection locked="0"/>
    </xf>
    <xf numFmtId="0" fontId="0" fillId="8" borderId="0" xfId="0" applyFill="1" applyAlignment="1">
      <alignment vertical="center" wrapText="1"/>
    </xf>
    <xf numFmtId="0" fontId="8" fillId="8" borderId="0" xfId="0" applyFont="1" applyFill="1">
      <alignment vertical="center"/>
    </xf>
    <xf numFmtId="0" fontId="6" fillId="8" borderId="0" xfId="0" applyFont="1" applyFill="1">
      <alignment vertical="center"/>
    </xf>
    <xf numFmtId="0" fontId="9" fillId="8" borderId="0" xfId="0" applyFont="1" applyFill="1">
      <alignment vertical="center"/>
    </xf>
    <xf numFmtId="0" fontId="5" fillId="0" borderId="0" xfId="2">
      <alignment vertical="center"/>
    </xf>
    <xf numFmtId="0" fontId="10" fillId="0" borderId="0" xfId="2" applyFont="1">
      <alignment vertical="center"/>
    </xf>
    <xf numFmtId="0" fontId="5" fillId="3" borderId="0" xfId="2" applyFill="1">
      <alignment vertical="center"/>
    </xf>
    <xf numFmtId="0" fontId="10" fillId="3" borderId="0" xfId="2" applyFont="1" applyFill="1">
      <alignment vertical="center"/>
    </xf>
    <xf numFmtId="0" fontId="11" fillId="3" borderId="0" xfId="2" applyFont="1" applyFill="1">
      <alignment vertical="center"/>
    </xf>
    <xf numFmtId="0" fontId="10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58" fontId="11" fillId="0" borderId="0" xfId="2" applyNumberFormat="1" applyFont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>
      <alignment vertical="center"/>
    </xf>
    <xf numFmtId="0" fontId="13" fillId="3" borderId="0" xfId="2" applyFont="1" applyFill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0" fontId="11" fillId="0" borderId="2" xfId="2" applyFont="1" applyBorder="1">
      <alignment vertical="center"/>
    </xf>
    <xf numFmtId="0" fontId="11" fillId="0" borderId="0" xfId="2" applyFont="1" applyFill="1" applyBorder="1">
      <alignment vertical="center"/>
    </xf>
    <xf numFmtId="0" fontId="11" fillId="0" borderId="0" xfId="2" applyFont="1" applyBorder="1">
      <alignment vertical="center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4" xfId="2" applyFont="1" applyBorder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0" fontId="14" fillId="0" borderId="0" xfId="2" applyFont="1">
      <alignment vertical="center"/>
    </xf>
    <xf numFmtId="0" fontId="0" fillId="0" borderId="0" xfId="0" quotePrefix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58" fontId="11" fillId="0" borderId="0" xfId="0" applyNumberFormat="1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3" borderId="0" xfId="0" applyFont="1" applyFill="1">
      <alignment vertical="center"/>
    </xf>
    <xf numFmtId="0" fontId="0" fillId="9" borderId="0" xfId="0" applyFill="1" applyProtection="1">
      <alignment vertical="center"/>
      <protection locked="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Protection="1">
      <alignment vertical="center"/>
      <protection locked="0"/>
    </xf>
    <xf numFmtId="0" fontId="0" fillId="11" borderId="0" xfId="0" applyFill="1" applyAlignment="1">
      <alignment vertical="center" wrapText="1"/>
    </xf>
    <xf numFmtId="178" fontId="0" fillId="0" borderId="0" xfId="0" applyNumberFormat="1">
      <alignment vertical="center"/>
    </xf>
    <xf numFmtId="0" fontId="0" fillId="11" borderId="0" xfId="0" applyFill="1">
      <alignment vertical="center"/>
    </xf>
    <xf numFmtId="178" fontId="17" fillId="3" borderId="0" xfId="0" applyNumberFormat="1" applyFont="1" applyFill="1">
      <alignment vertical="center"/>
    </xf>
    <xf numFmtId="0" fontId="18" fillId="11" borderId="0" xfId="0" applyFont="1" applyFill="1" applyAlignment="1">
      <alignment vertical="center" wrapText="1"/>
    </xf>
    <xf numFmtId="0" fontId="18" fillId="7" borderId="0" xfId="0" applyFont="1" applyFill="1" applyProtection="1">
      <alignment vertical="center"/>
      <protection locked="0"/>
    </xf>
    <xf numFmtId="0" fontId="18" fillId="2" borderId="0" xfId="0" applyFont="1" applyFill="1">
      <alignment vertical="center"/>
    </xf>
    <xf numFmtId="177" fontId="18" fillId="7" borderId="0" xfId="0" applyNumberFormat="1" applyFont="1" applyFill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56" fontId="0" fillId="0" borderId="0" xfId="0" applyNumberFormat="1">
      <alignment vertical="center"/>
    </xf>
    <xf numFmtId="38" fontId="5" fillId="0" borderId="0" xfId="1" applyFont="1">
      <alignment vertical="center"/>
    </xf>
    <xf numFmtId="38" fontId="0" fillId="0" borderId="0" xfId="0" applyNumberFormat="1">
      <alignment vertical="center"/>
    </xf>
    <xf numFmtId="38" fontId="5" fillId="3" borderId="0" xfId="1" applyFont="1" applyFill="1">
      <alignment vertical="center"/>
    </xf>
    <xf numFmtId="0" fontId="0" fillId="11" borderId="0" xfId="0" applyFill="1" applyProtection="1">
      <alignment vertical="center"/>
      <protection locked="0"/>
    </xf>
    <xf numFmtId="38" fontId="0" fillId="0" borderId="0" xfId="1" applyFont="1">
      <alignment vertical="center"/>
    </xf>
    <xf numFmtId="0" fontId="13" fillId="0" borderId="2" xfId="2" applyFont="1" applyBorder="1">
      <alignment vertical="center"/>
    </xf>
    <xf numFmtId="0" fontId="15" fillId="0" borderId="3" xfId="2" applyFont="1" applyBorder="1">
      <alignment vertical="center"/>
    </xf>
    <xf numFmtId="0" fontId="15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right" vertical="center" wrapText="1"/>
    </xf>
    <xf numFmtId="0" fontId="12" fillId="0" borderId="3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5" fillId="0" borderId="2" xfId="2" quotePrefix="1" applyFont="1" applyBorder="1">
      <alignment vertical="center"/>
    </xf>
    <xf numFmtId="0" fontId="5" fillId="0" borderId="3" xfId="2" applyFont="1" applyBorder="1" applyAlignment="1">
      <alignment horizontal="right" vertical="center"/>
    </xf>
    <xf numFmtId="0" fontId="5" fillId="0" borderId="2" xfId="2" applyFont="1" applyBorder="1">
      <alignment vertical="center"/>
    </xf>
    <xf numFmtId="0" fontId="5" fillId="0" borderId="4" xfId="2" applyFont="1" applyBorder="1" applyAlignment="1">
      <alignment horizontal="right" vertical="center" wrapText="1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0" fillId="0" borderId="2" xfId="2" applyFont="1" applyBorder="1" applyAlignment="1">
      <alignment vertical="center" wrapText="1"/>
    </xf>
    <xf numFmtId="40" fontId="0" fillId="0" borderId="0" xfId="1" applyNumberFormat="1" applyFont="1">
      <alignment vertical="center"/>
    </xf>
    <xf numFmtId="40" fontId="6" fillId="0" borderId="0" xfId="0" applyNumberFormat="1" applyFont="1">
      <alignment vertical="center"/>
    </xf>
    <xf numFmtId="0" fontId="6" fillId="3" borderId="0" xfId="0" applyFont="1" applyFill="1" applyProtection="1">
      <alignment vertical="center"/>
      <protection locked="0"/>
    </xf>
    <xf numFmtId="176" fontId="5" fillId="0" borderId="0" xfId="2" applyNumberFormat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2</xdr:row>
      <xdr:rowOff>104775</xdr:rowOff>
    </xdr:from>
    <xdr:to>
      <xdr:col>6</xdr:col>
      <xdr:colOff>323850</xdr:colOff>
      <xdr:row>5</xdr:row>
      <xdr:rowOff>76200</xdr:rowOff>
    </xdr:to>
    <xdr:pic>
      <xdr:nvPicPr>
        <xdr:cNvPr id="24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333375"/>
          <a:ext cx="1057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28</xdr:row>
      <xdr:rowOff>85725</xdr:rowOff>
    </xdr:from>
    <xdr:to>
      <xdr:col>2</xdr:col>
      <xdr:colOff>1333500</xdr:colOff>
      <xdr:row>32</xdr:row>
      <xdr:rowOff>38100</xdr:rowOff>
    </xdr:to>
    <xdr:pic>
      <xdr:nvPicPr>
        <xdr:cNvPr id="24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9353550"/>
          <a:ext cx="1228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2</xdr:row>
      <xdr:rowOff>85725</xdr:rowOff>
    </xdr:from>
    <xdr:to>
      <xdr:col>6</xdr:col>
      <xdr:colOff>619125</xdr:colOff>
      <xdr:row>5</xdr:row>
      <xdr:rowOff>19050</xdr:rowOff>
    </xdr:to>
    <xdr:pic>
      <xdr:nvPicPr>
        <xdr:cNvPr id="3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371475"/>
          <a:ext cx="10096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26</xdr:row>
      <xdr:rowOff>209550</xdr:rowOff>
    </xdr:from>
    <xdr:to>
      <xdr:col>2</xdr:col>
      <xdr:colOff>1400175</xdr:colOff>
      <xdr:row>30</xdr:row>
      <xdr:rowOff>209550</xdr:rowOff>
    </xdr:to>
    <xdr:pic>
      <xdr:nvPicPr>
        <xdr:cNvPr id="35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9039225"/>
          <a:ext cx="12858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opLeftCell="A19" workbookViewId="0">
      <selection activeCell="F28" sqref="F28"/>
    </sheetView>
  </sheetViews>
  <sheetFormatPr defaultRowHeight="13.5"/>
  <cols>
    <col min="1" max="1" width="2.125" style="19" customWidth="1"/>
    <col min="2" max="2" width="1.75" style="19" customWidth="1"/>
    <col min="3" max="6" width="18.625" style="19" customWidth="1"/>
    <col min="7" max="7" width="9.625" style="19" customWidth="1"/>
    <col min="8" max="8" width="1.625" style="19" customWidth="1"/>
    <col min="9" max="9" width="8.25" style="19" customWidth="1"/>
    <col min="10" max="10" width="15" style="19" customWidth="1"/>
    <col min="11" max="12" width="10" style="19" customWidth="1"/>
    <col min="13" max="16384" width="9" style="19"/>
  </cols>
  <sheetData>
    <row r="1" spans="2:8" ht="11.25" customHeight="1"/>
    <row r="2" spans="2:8" ht="6.75" customHeight="1">
      <c r="B2" s="21"/>
      <c r="C2" s="21"/>
      <c r="D2" s="21"/>
      <c r="E2" s="21"/>
      <c r="F2" s="21"/>
      <c r="G2" s="21"/>
      <c r="H2" s="21"/>
    </row>
    <row r="3" spans="2:8" ht="24" customHeight="1">
      <c r="B3" s="21"/>
      <c r="H3" s="21"/>
    </row>
    <row r="4" spans="2:8" ht="28.5">
      <c r="B4" s="21"/>
      <c r="C4" s="26" t="s">
        <v>190</v>
      </c>
      <c r="D4" s="43"/>
      <c r="E4" s="43"/>
      <c r="F4" s="43"/>
      <c r="G4" s="43"/>
      <c r="H4" s="21"/>
    </row>
    <row r="5" spans="2:8" ht="28.5">
      <c r="B5" s="21"/>
      <c r="C5" s="26" t="s">
        <v>71</v>
      </c>
      <c r="D5" s="43"/>
      <c r="E5" s="43"/>
      <c r="F5" s="43"/>
      <c r="G5" s="43"/>
      <c r="H5" s="21"/>
    </row>
    <row r="6" spans="2:8" ht="18.75" customHeight="1">
      <c r="B6" s="21"/>
      <c r="C6" s="43"/>
      <c r="D6" s="43"/>
      <c r="E6" s="43"/>
      <c r="F6" s="43"/>
      <c r="G6" s="43"/>
      <c r="H6" s="21"/>
    </row>
    <row r="7" spans="2:8" ht="29.25" customHeight="1">
      <c r="B7" s="21"/>
      <c r="C7" s="40" t="s">
        <v>70</v>
      </c>
      <c r="D7" s="98"/>
      <c r="E7" s="40" t="s">
        <v>69</v>
      </c>
      <c r="F7" s="99"/>
      <c r="G7" s="37"/>
      <c r="H7" s="21"/>
    </row>
    <row r="8" spans="2:8" ht="29.25" customHeight="1">
      <c r="B8" s="21"/>
      <c r="C8" s="40" t="s">
        <v>77</v>
      </c>
      <c r="D8" s="98"/>
      <c r="E8" s="40"/>
      <c r="F8" s="99"/>
      <c r="G8" s="37"/>
      <c r="H8" s="21"/>
    </row>
    <row r="9" spans="2:8" ht="29.25" customHeight="1">
      <c r="B9" s="21"/>
      <c r="C9" s="40" t="s">
        <v>177</v>
      </c>
      <c r="D9" s="98"/>
      <c r="E9" s="40"/>
      <c r="F9" s="99"/>
      <c r="G9" s="37"/>
      <c r="H9" s="21"/>
    </row>
    <row r="10" spans="2:8" ht="29.25" customHeight="1">
      <c r="B10" s="21"/>
      <c r="C10" s="40" t="s">
        <v>68</v>
      </c>
      <c r="D10" s="40"/>
      <c r="E10" s="40"/>
      <c r="F10" s="40"/>
      <c r="G10" s="42"/>
      <c r="H10" s="21"/>
    </row>
    <row r="11" spans="2:8" ht="29.25" customHeight="1">
      <c r="B11" s="21"/>
      <c r="C11" s="110" t="s">
        <v>179</v>
      </c>
      <c r="D11" s="41"/>
      <c r="E11" s="40"/>
      <c r="F11" s="40"/>
      <c r="G11" s="38"/>
      <c r="H11" s="21"/>
    </row>
    <row r="12" spans="2:8" ht="29.25" customHeight="1">
      <c r="B12" s="21"/>
      <c r="C12" s="40" t="s">
        <v>67</v>
      </c>
      <c r="D12" s="100" t="s">
        <v>64</v>
      </c>
      <c r="E12" s="100" t="s">
        <v>64</v>
      </c>
      <c r="F12" s="100" t="s">
        <v>64</v>
      </c>
      <c r="G12" s="37"/>
      <c r="H12" s="21"/>
    </row>
    <row r="13" spans="2:8" ht="29.25" customHeight="1">
      <c r="B13" s="21"/>
      <c r="C13" s="40" t="s">
        <v>75</v>
      </c>
      <c r="D13" s="100" t="s">
        <v>64</v>
      </c>
      <c r="E13" s="100" t="s">
        <v>64</v>
      </c>
      <c r="F13" s="100" t="s">
        <v>64</v>
      </c>
      <c r="G13" s="37"/>
      <c r="H13" s="21"/>
    </row>
    <row r="14" spans="2:8" ht="29.25" customHeight="1">
      <c r="B14" s="21"/>
      <c r="C14" s="40" t="s">
        <v>66</v>
      </c>
      <c r="D14" s="100" t="s">
        <v>65</v>
      </c>
      <c r="E14" s="100" t="s">
        <v>65</v>
      </c>
      <c r="F14" s="100" t="s">
        <v>65</v>
      </c>
      <c r="G14" s="37"/>
      <c r="H14" s="21"/>
    </row>
    <row r="15" spans="2:8" ht="29.25" customHeight="1">
      <c r="B15" s="21"/>
      <c r="C15" s="40" t="s">
        <v>58</v>
      </c>
      <c r="D15" s="101" t="s">
        <v>178</v>
      </c>
      <c r="E15" s="101" t="s">
        <v>178</v>
      </c>
      <c r="F15" s="102" t="s">
        <v>178</v>
      </c>
      <c r="G15" s="37"/>
      <c r="H15" s="21"/>
    </row>
    <row r="16" spans="2:8" ht="29.25" customHeight="1">
      <c r="B16" s="21"/>
      <c r="C16" s="40" t="s">
        <v>63</v>
      </c>
      <c r="D16" s="104"/>
      <c r="E16" s="105"/>
      <c r="F16" s="106"/>
      <c r="G16" s="37"/>
      <c r="H16" s="21"/>
    </row>
    <row r="17" spans="2:8" ht="29.25" customHeight="1">
      <c r="B17" s="21"/>
      <c r="C17" s="40" t="s">
        <v>62</v>
      </c>
      <c r="D17" s="104" t="s">
        <v>76</v>
      </c>
      <c r="E17" s="104" t="s">
        <v>76</v>
      </c>
      <c r="F17" s="107" t="s">
        <v>76</v>
      </c>
      <c r="G17" s="37"/>
      <c r="H17" s="21"/>
    </row>
    <row r="18" spans="2:8" ht="29.25" customHeight="1">
      <c r="B18" s="21"/>
      <c r="C18" s="40" t="s">
        <v>61</v>
      </c>
      <c r="D18" s="108" t="s">
        <v>73</v>
      </c>
      <c r="E18" s="108" t="s">
        <v>73</v>
      </c>
      <c r="F18" s="109" t="s">
        <v>73</v>
      </c>
      <c r="G18" s="37"/>
      <c r="H18" s="21"/>
    </row>
    <row r="19" spans="2:8" ht="29.25" customHeight="1">
      <c r="B19" s="21"/>
      <c r="C19" s="39" t="s">
        <v>60</v>
      </c>
      <c r="D19" s="38"/>
      <c r="E19" s="37"/>
      <c r="F19" s="37"/>
      <c r="G19" s="37"/>
      <c r="H19" s="21"/>
    </row>
    <row r="20" spans="2:8" ht="29.25" customHeight="1">
      <c r="B20" s="21"/>
      <c r="C20" s="35" t="s">
        <v>59</v>
      </c>
      <c r="D20" s="38"/>
      <c r="E20" s="37"/>
      <c r="F20" s="37"/>
      <c r="G20" s="37"/>
      <c r="H20" s="21"/>
    </row>
    <row r="21" spans="2:8" ht="29.25" customHeight="1">
      <c r="B21" s="21"/>
      <c r="C21" s="34" t="s">
        <v>58</v>
      </c>
      <c r="D21" s="40"/>
      <c r="E21" s="40"/>
      <c r="F21" s="40"/>
      <c r="G21" s="33"/>
      <c r="H21" s="23"/>
    </row>
    <row r="22" spans="2:8" ht="29.25" customHeight="1">
      <c r="B22" s="21"/>
      <c r="C22" s="34" t="s">
        <v>128</v>
      </c>
      <c r="D22" s="40" t="s">
        <v>127</v>
      </c>
      <c r="E22" s="40" t="s">
        <v>127</v>
      </c>
      <c r="F22" s="40" t="s">
        <v>127</v>
      </c>
      <c r="G22" s="36"/>
      <c r="H22" s="23"/>
    </row>
    <row r="23" spans="2:8" ht="29.25" customHeight="1">
      <c r="B23" s="21"/>
      <c r="C23" s="34" t="s">
        <v>129</v>
      </c>
      <c r="D23" s="40" t="s">
        <v>130</v>
      </c>
      <c r="E23" s="40" t="s">
        <v>130</v>
      </c>
      <c r="F23" s="40" t="s">
        <v>130</v>
      </c>
      <c r="G23" s="33"/>
      <c r="H23" s="23"/>
    </row>
    <row r="24" spans="2:8" ht="29.25" customHeight="1">
      <c r="B24" s="21"/>
      <c r="C24" s="34" t="s">
        <v>57</v>
      </c>
      <c r="D24" s="40"/>
      <c r="E24" s="40"/>
      <c r="F24" s="40"/>
      <c r="G24" s="33"/>
      <c r="H24" s="23"/>
    </row>
    <row r="25" spans="2:8" ht="29.25" customHeight="1">
      <c r="B25" s="21"/>
      <c r="C25" s="97" t="s">
        <v>174</v>
      </c>
      <c r="D25" s="103"/>
      <c r="E25" s="103"/>
      <c r="F25" s="103"/>
      <c r="G25" s="26"/>
      <c r="H25" s="23"/>
    </row>
    <row r="26" spans="2:8" ht="24">
      <c r="B26" s="23" t="s">
        <v>56</v>
      </c>
      <c r="C26" s="26"/>
      <c r="D26" s="26"/>
      <c r="E26" s="26"/>
      <c r="F26" s="26"/>
      <c r="G26" s="26"/>
      <c r="H26" s="23"/>
    </row>
    <row r="27" spans="2:8" ht="24">
      <c r="B27" s="21"/>
      <c r="C27" s="26" t="s">
        <v>74</v>
      </c>
      <c r="D27" s="26"/>
      <c r="E27" s="27" t="s">
        <v>55</v>
      </c>
      <c r="F27" s="114">
        <v>42141</v>
      </c>
      <c r="G27" s="114"/>
      <c r="H27" s="32"/>
    </row>
    <row r="28" spans="2:8" ht="24.75" thickBot="1">
      <c r="B28" s="21"/>
      <c r="C28" s="31"/>
      <c r="D28" s="30" t="s">
        <v>54</v>
      </c>
      <c r="E28" s="26"/>
      <c r="F28" s="29"/>
      <c r="G28" s="29"/>
      <c r="H28" s="28"/>
    </row>
    <row r="29" spans="2:8" ht="24.75" thickTop="1">
      <c r="B29" s="21"/>
      <c r="C29" s="26"/>
      <c r="D29" s="27"/>
      <c r="E29" s="20" t="s">
        <v>72</v>
      </c>
      <c r="F29" s="20"/>
      <c r="G29" s="20"/>
      <c r="H29" s="23"/>
    </row>
    <row r="30" spans="2:8" ht="24">
      <c r="B30" s="21"/>
      <c r="C30" s="26"/>
      <c r="D30" s="26"/>
      <c r="E30" s="20" t="s">
        <v>53</v>
      </c>
      <c r="F30" s="20"/>
      <c r="G30" s="20"/>
      <c r="H30" s="23"/>
    </row>
    <row r="31" spans="2:8" ht="24">
      <c r="B31" s="21"/>
      <c r="C31" s="26"/>
      <c r="D31" s="26"/>
      <c r="E31" s="20"/>
      <c r="F31" s="20"/>
      <c r="G31" s="20"/>
      <c r="H31" s="23"/>
    </row>
    <row r="32" spans="2:8" ht="24">
      <c r="B32" s="21"/>
      <c r="C32" s="26"/>
      <c r="D32" s="26"/>
      <c r="E32" s="24"/>
      <c r="F32" s="24" t="s">
        <v>52</v>
      </c>
      <c r="G32" s="20"/>
      <c r="H32" s="23"/>
    </row>
    <row r="33" spans="2:8" ht="24">
      <c r="B33" s="21"/>
      <c r="C33" s="26"/>
      <c r="D33" s="25"/>
      <c r="E33" s="24" t="s">
        <v>51</v>
      </c>
      <c r="F33" s="24" t="s">
        <v>50</v>
      </c>
      <c r="G33" s="24" t="s">
        <v>49</v>
      </c>
      <c r="H33" s="23"/>
    </row>
    <row r="34" spans="2:8" ht="6" customHeight="1">
      <c r="B34" s="21"/>
      <c r="C34" s="22"/>
      <c r="D34" s="22"/>
      <c r="E34" s="22"/>
      <c r="F34" s="22"/>
      <c r="G34" s="22"/>
      <c r="H34" s="21"/>
    </row>
    <row r="35" spans="2:8" ht="12.75" customHeight="1">
      <c r="C35" s="20"/>
      <c r="D35" s="20"/>
      <c r="E35" s="20"/>
      <c r="F35" s="20"/>
      <c r="G35" s="20"/>
    </row>
  </sheetData>
  <mergeCells count="1">
    <mergeCell ref="F27:G27"/>
  </mergeCells>
  <phoneticPr fontId="1"/>
  <pageMargins left="0.70866141732283472" right="0.70866141732283472" top="0.32" bottom="0.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0"/>
  <sheetViews>
    <sheetView zoomScaleNormal="100" workbookViewId="0">
      <pane xSplit="11" ySplit="1" topLeftCell="L14" activePane="bottomRight" state="frozen"/>
      <selection pane="topRight" activeCell="G1" sqref="G1"/>
      <selection pane="bottomLeft" activeCell="A2" sqref="A2"/>
      <selection pane="bottomRight" activeCell="M38" sqref="M38"/>
    </sheetView>
  </sheetViews>
  <sheetFormatPr defaultRowHeight="13.5"/>
  <cols>
    <col min="1" max="2" width="1.25" customWidth="1"/>
    <col min="3" max="3" width="0.875" customWidth="1"/>
    <col min="4" max="4" width="6.375" customWidth="1"/>
    <col min="5" max="5" width="3" customWidth="1"/>
    <col min="6" max="6" width="12.25" customWidth="1"/>
    <col min="7" max="7" width="2.125" customWidth="1"/>
    <col min="8" max="8" width="6.375" customWidth="1"/>
    <col min="9" max="9" width="0.875" customWidth="1"/>
    <col min="10" max="10" width="4.625" customWidth="1"/>
    <col min="11" max="11" width="1.375" customWidth="1"/>
    <col min="12" max="12" width="5.25" customWidth="1"/>
    <col min="13" max="18" width="3" customWidth="1"/>
    <col min="19" max="19" width="3.75" customWidth="1"/>
    <col min="20" max="20" width="3" customWidth="1"/>
    <col min="21" max="21" width="5.375" customWidth="1"/>
    <col min="22" max="22" width="2.25" customWidth="1"/>
    <col min="23" max="23" width="1.125" customWidth="1"/>
    <col min="24" max="24" width="4.625" customWidth="1"/>
    <col min="25" max="25" width="4.5" customWidth="1"/>
    <col min="26" max="26" width="7.25" customWidth="1"/>
    <col min="27" max="27" width="1.125" customWidth="1"/>
    <col min="28" max="28" width="6.25" customWidth="1"/>
    <col min="29" max="33" width="3.875" customWidth="1"/>
    <col min="34" max="34" width="4.625" customWidth="1"/>
    <col min="35" max="35" width="3.75" customWidth="1"/>
    <col min="36" max="36" width="3.125" customWidth="1"/>
    <col min="37" max="40" width="2.375" customWidth="1"/>
    <col min="41" max="44" width="4" customWidth="1"/>
    <col min="45" max="45" width="7.375" customWidth="1"/>
    <col min="46" max="46" width="7.125" customWidth="1"/>
    <col min="47" max="47" width="7.625" customWidth="1"/>
    <col min="48" max="48" width="4.125" customWidth="1"/>
    <col min="49" max="49" width="5.25" customWidth="1"/>
  </cols>
  <sheetData>
    <row r="1" spans="1:44" ht="34.5" customHeight="1">
      <c r="D1" t="s">
        <v>10</v>
      </c>
      <c r="E1" t="s">
        <v>11</v>
      </c>
      <c r="F1" t="s">
        <v>12</v>
      </c>
      <c r="H1" s="10" t="s">
        <v>145</v>
      </c>
      <c r="I1" s="10"/>
      <c r="J1" s="10"/>
      <c r="K1" s="15"/>
      <c r="L1" t="s">
        <v>7</v>
      </c>
      <c r="M1" s="10" t="s">
        <v>43</v>
      </c>
      <c r="N1" t="s">
        <v>44</v>
      </c>
      <c r="O1" s="10" t="s">
        <v>45</v>
      </c>
      <c r="P1" s="10" t="s">
        <v>46</v>
      </c>
      <c r="Q1" s="10" t="s">
        <v>47</v>
      </c>
      <c r="R1" s="10" t="s">
        <v>48</v>
      </c>
      <c r="S1" s="81" t="s">
        <v>144</v>
      </c>
      <c r="T1" s="81" t="s">
        <v>125</v>
      </c>
      <c r="U1" s="85" t="s">
        <v>126</v>
      </c>
      <c r="V1" s="81" t="s">
        <v>139</v>
      </c>
      <c r="W1" s="13"/>
      <c r="X1" t="s">
        <v>8</v>
      </c>
      <c r="Y1" s="78" t="s">
        <v>6</v>
      </c>
      <c r="Z1" t="s">
        <v>9</v>
      </c>
      <c r="AA1" s="13"/>
      <c r="AB1" s="10" t="s">
        <v>143</v>
      </c>
      <c r="AC1" s="10" t="str">
        <f>D2</f>
        <v>電通</v>
      </c>
      <c r="AD1" s="10" t="str">
        <f>D6</f>
        <v>産大</v>
      </c>
      <c r="AE1" s="10" t="str">
        <f>D10</f>
        <v>OCT</v>
      </c>
      <c r="AF1" s="10" t="str">
        <f>D14</f>
        <v>工大</v>
      </c>
      <c r="AG1" s="10" t="str">
        <f>D20</f>
        <v>立命</v>
      </c>
    </row>
    <row r="2" spans="1:44">
      <c r="D2" t="s">
        <v>2</v>
      </c>
      <c r="E2" s="7">
        <v>1</v>
      </c>
      <c r="F2" s="113" t="s">
        <v>205</v>
      </c>
      <c r="G2" s="7"/>
      <c r="H2" s="4">
        <f>AB2+X2+L2</f>
        <v>27</v>
      </c>
      <c r="I2" s="4"/>
      <c r="J2" s="4"/>
      <c r="K2" s="16"/>
      <c r="L2" s="11">
        <f>SUM(M2:S2)</f>
        <v>9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/>
      <c r="S2">
        <f>IF((U2&gt;1),3*T2+V2,0)</f>
        <v>4</v>
      </c>
      <c r="T2" s="9">
        <v>1</v>
      </c>
      <c r="U2" s="86">
        <v>2259</v>
      </c>
      <c r="V2" s="9">
        <v>1</v>
      </c>
      <c r="W2" s="14"/>
      <c r="X2" s="7">
        <f>IF(Z2&gt;1,1,0)+IF(Y2=1,11,0)+IF(Y2=2,7,0)+IF(Y2=3,5,0)+IF(Y2=4,3,0)+IF(Y2=5,2,0)+IF(Y2=6,1,0)</f>
        <v>12</v>
      </c>
      <c r="Y2" s="77">
        <v>1</v>
      </c>
      <c r="Z2" s="9">
        <v>12.34</v>
      </c>
      <c r="AA2" s="14"/>
      <c r="AB2" s="11">
        <f>SUM(AC2:AG2)</f>
        <v>6</v>
      </c>
      <c r="AC2" s="1"/>
      <c r="AD2" s="7">
        <v>3</v>
      </c>
      <c r="AE2" s="7">
        <v>0</v>
      </c>
      <c r="AF2" s="7">
        <v>3</v>
      </c>
      <c r="AG2" s="7"/>
      <c r="AJ2">
        <v>0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7</v>
      </c>
      <c r="AR2">
        <v>8</v>
      </c>
    </row>
    <row r="3" spans="1:44">
      <c r="D3" t="s">
        <v>2</v>
      </c>
      <c r="E3" s="7">
        <v>2</v>
      </c>
      <c r="F3" s="7" t="s">
        <v>206</v>
      </c>
      <c r="G3" s="7"/>
      <c r="H3" s="4">
        <f>AB3+X3+L3</f>
        <v>5</v>
      </c>
      <c r="I3" s="4"/>
      <c r="J3" s="4"/>
      <c r="K3" s="16"/>
      <c r="L3" s="11">
        <f>SUM(M3:S3)</f>
        <v>5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/>
      <c r="S3">
        <f>IF((U3&gt;1),3*T3+V3,0)</f>
        <v>0</v>
      </c>
      <c r="T3" s="9">
        <v>2</v>
      </c>
      <c r="U3" s="86"/>
      <c r="V3" s="9"/>
      <c r="W3" s="14"/>
      <c r="X3" s="7">
        <f>IF(Z3&gt;1,1,0)+IF(Y3=1,11,0)+IF(Y3=2,7,0)+IF(Y3=3,5,0)+IF(Y3=4,3,0)+IF(Y3=5,2,0)+IF(Y3=6,1,0)</f>
        <v>0</v>
      </c>
      <c r="Y3" s="77"/>
      <c r="Z3" s="9"/>
      <c r="AA3" s="14"/>
      <c r="AB3" s="11">
        <f>SUM(AC3:AG3)</f>
        <v>0</v>
      </c>
      <c r="AC3" s="1"/>
      <c r="AD3" s="7">
        <v>0</v>
      </c>
      <c r="AE3" s="7">
        <v>0</v>
      </c>
      <c r="AF3" s="7">
        <v>0</v>
      </c>
      <c r="AG3" s="7"/>
      <c r="AJ3">
        <v>4</v>
      </c>
      <c r="AK3">
        <v>2</v>
      </c>
      <c r="AL3">
        <v>1</v>
      </c>
      <c r="AM3">
        <v>0</v>
      </c>
    </row>
    <row r="4" spans="1:44">
      <c r="D4" t="s">
        <v>2</v>
      </c>
      <c r="E4" s="7">
        <v>3</v>
      </c>
      <c r="F4" s="7" t="s">
        <v>218</v>
      </c>
      <c r="G4" s="7"/>
      <c r="H4" s="4">
        <f>AB4+X4+L4</f>
        <v>5</v>
      </c>
      <c r="I4" s="4"/>
      <c r="J4" s="4"/>
      <c r="K4" s="16"/>
      <c r="L4" s="11">
        <f>SUM(M4:S4)</f>
        <v>5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/>
      <c r="S4">
        <f>IF((U4&gt;1),3*T4+V4,0)</f>
        <v>0</v>
      </c>
      <c r="T4" s="9">
        <v>2</v>
      </c>
      <c r="U4" s="86"/>
      <c r="V4" s="9"/>
      <c r="W4" s="14"/>
      <c r="X4" s="7">
        <f>IF(Z4&gt;1,1,0)+IF(Y4=1,11,0)+IF(Y4=2,7,0)+IF(Y4=3,5,0)+IF(Y4=4,3,0)+IF(Y4=5,2,0)+IF(Y4=6,1,0)</f>
        <v>0</v>
      </c>
      <c r="Y4" s="77"/>
      <c r="Z4" s="9"/>
      <c r="AA4" s="14"/>
      <c r="AB4" s="11">
        <f>SUM(AC4:AG4)</f>
        <v>0</v>
      </c>
      <c r="AC4" s="1"/>
      <c r="AD4" s="7">
        <v>0</v>
      </c>
      <c r="AE4" s="7">
        <v>0</v>
      </c>
      <c r="AF4" s="7">
        <v>0</v>
      </c>
      <c r="AG4" s="7"/>
      <c r="AJ4">
        <v>0</v>
      </c>
      <c r="AK4">
        <v>1</v>
      </c>
      <c r="AL4">
        <v>3</v>
      </c>
    </row>
    <row r="5" spans="1:44">
      <c r="D5" t="s">
        <v>42</v>
      </c>
      <c r="E5" t="s">
        <v>5</v>
      </c>
      <c r="F5" t="s">
        <v>192</v>
      </c>
      <c r="H5" s="12">
        <f>SUM(H2:H4)+J5</f>
        <v>37</v>
      </c>
      <c r="I5" s="12"/>
      <c r="J5" s="12"/>
      <c r="K5" s="17"/>
      <c r="L5" s="12">
        <f>SUM(L2:L4)</f>
        <v>19</v>
      </c>
      <c r="M5" s="1"/>
      <c r="N5" s="1"/>
      <c r="O5" s="1"/>
      <c r="P5" s="1"/>
      <c r="Q5" s="1"/>
      <c r="R5" s="1"/>
      <c r="S5" s="12">
        <f>SUM(S2:S4)</f>
        <v>4</v>
      </c>
      <c r="T5" s="1"/>
      <c r="U5" s="87"/>
      <c r="V5" s="1"/>
      <c r="W5" s="13"/>
      <c r="X5" s="2">
        <f>SUM(X2:X4)</f>
        <v>12</v>
      </c>
      <c r="Y5" s="1"/>
      <c r="Z5" s="1"/>
      <c r="AA5" s="13"/>
      <c r="AB5" s="2">
        <f>SUM(AB2:AB4)</f>
        <v>6</v>
      </c>
      <c r="AC5" s="1"/>
      <c r="AD5" s="3"/>
      <c r="AE5" s="3"/>
      <c r="AF5" s="3"/>
      <c r="AG5" s="3"/>
    </row>
    <row r="6" spans="1:44">
      <c r="B6" s="7"/>
      <c r="C6" s="7"/>
      <c r="D6" t="s">
        <v>3</v>
      </c>
      <c r="E6" s="7">
        <v>10</v>
      </c>
      <c r="F6" s="7" t="s">
        <v>191</v>
      </c>
      <c r="G6" s="7"/>
      <c r="H6" s="4">
        <f>AB6+X6+L6</f>
        <v>11</v>
      </c>
      <c r="I6" s="4"/>
      <c r="J6" s="4"/>
      <c r="K6" s="16"/>
      <c r="L6" s="11">
        <f>SUM(M6:S6)</f>
        <v>5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/>
      <c r="S6">
        <f>IF((U6&gt;1),3*T6+V6,0)</f>
        <v>0</v>
      </c>
      <c r="T6" s="9">
        <v>2</v>
      </c>
      <c r="U6" s="86"/>
      <c r="V6" s="9"/>
      <c r="W6" s="14"/>
      <c r="X6" s="7">
        <f>IF(Z6&gt;1,1,0)+IF(Y6=1,11,0)+IF(Y6=2,7,0)+IF(Y6=3,5,0)+IF(Y6=4,3,0)+IF(Y6=5,2,0)+IF(Y6=6,1,0)</f>
        <v>3</v>
      </c>
      <c r="Y6" s="77">
        <v>5</v>
      </c>
      <c r="Z6" s="9">
        <v>30.63</v>
      </c>
      <c r="AA6" s="14"/>
      <c r="AB6" s="11">
        <f>SUM(AC6:AG6)</f>
        <v>3</v>
      </c>
      <c r="AC6" s="7">
        <v>3</v>
      </c>
      <c r="AD6" s="1"/>
      <c r="AE6" s="7">
        <v>0</v>
      </c>
      <c r="AF6" s="7">
        <v>0</v>
      </c>
      <c r="AG6" s="7"/>
    </row>
    <row r="7" spans="1:44">
      <c r="A7" s="7"/>
      <c r="B7" s="7"/>
      <c r="C7" s="7"/>
      <c r="D7" t="s">
        <v>3</v>
      </c>
      <c r="E7" s="7">
        <v>12</v>
      </c>
      <c r="F7" s="7" t="s">
        <v>217</v>
      </c>
      <c r="G7" s="7"/>
      <c r="H7" s="4">
        <f>AB7+X7+L7</f>
        <v>15</v>
      </c>
      <c r="I7" s="4"/>
      <c r="J7" s="4"/>
      <c r="K7" s="16"/>
      <c r="L7" s="11">
        <f>SUM(M7:S7)</f>
        <v>11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>
        <f>IF((U7&gt;1),3*T7+V7,0)</f>
        <v>6</v>
      </c>
      <c r="T7" s="9">
        <v>2</v>
      </c>
      <c r="U7" s="86">
        <v>50.75</v>
      </c>
      <c r="V7" s="9">
        <v>0</v>
      </c>
      <c r="W7" s="14"/>
      <c r="X7" s="7">
        <f>IF(Z7&gt;1,1,0)+IF(Y7=1,11,0)+IF(Y7=2,7,0)+IF(Y7=3,5,0)+IF(Y7=4,3,0)+IF(Y7=5,2,0)+IF(Y7=6,1,0)</f>
        <v>0</v>
      </c>
      <c r="Y7" s="77"/>
      <c r="Z7" s="9"/>
      <c r="AA7" s="14"/>
      <c r="AB7" s="11">
        <f>SUM(AC7:AG7)</f>
        <v>4</v>
      </c>
      <c r="AC7" s="7">
        <v>0</v>
      </c>
      <c r="AD7" s="1"/>
      <c r="AE7" s="7">
        <v>1</v>
      </c>
      <c r="AF7" s="7">
        <v>3</v>
      </c>
      <c r="AG7" s="7"/>
    </row>
    <row r="8" spans="1:44">
      <c r="B8" s="7"/>
      <c r="C8" s="7"/>
      <c r="D8" t="s">
        <v>3</v>
      </c>
      <c r="E8" s="7">
        <v>13</v>
      </c>
      <c r="F8" s="7" t="s">
        <v>212</v>
      </c>
      <c r="G8" s="7"/>
      <c r="H8" s="4">
        <f>AB8+X8+L8</f>
        <v>15</v>
      </c>
      <c r="I8" s="4"/>
      <c r="J8" s="4"/>
      <c r="K8" s="16"/>
      <c r="L8" s="11">
        <f>SUM(M8:S8)</f>
        <v>5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/>
      <c r="S8">
        <f>IF((U8&gt;1),3*T8+V8,0)</f>
        <v>0</v>
      </c>
      <c r="T8" s="9">
        <v>2</v>
      </c>
      <c r="U8" s="86"/>
      <c r="V8" s="9"/>
      <c r="W8" s="14"/>
      <c r="X8" s="7">
        <f>IF(Z8&gt;1,1,0)+IF(Y8=1,11,0)+IF(Y8=2,7,0)+IF(Y8=3,5,0)+IF(Y8=4,3,0)+IF(Y8=5,2,0)+IF(Y8=6,1,0)</f>
        <v>4</v>
      </c>
      <c r="Y8" s="77">
        <v>4</v>
      </c>
      <c r="Z8" s="9">
        <v>25.37</v>
      </c>
      <c r="AA8" s="14"/>
      <c r="AB8" s="11">
        <f>SUM(AC8:AG8)</f>
        <v>6</v>
      </c>
      <c r="AC8" s="7">
        <v>3</v>
      </c>
      <c r="AD8" s="1"/>
      <c r="AE8" s="7">
        <v>0</v>
      </c>
      <c r="AF8" s="7">
        <v>3</v>
      </c>
      <c r="AG8" s="7"/>
    </row>
    <row r="9" spans="1:44">
      <c r="D9" t="s">
        <v>141</v>
      </c>
      <c r="E9" t="s">
        <v>5</v>
      </c>
      <c r="F9" s="7" t="s">
        <v>193</v>
      </c>
      <c r="H9" s="12">
        <f>SUM(H6:H8)</f>
        <v>41</v>
      </c>
      <c r="I9" s="12"/>
      <c r="J9" s="12"/>
      <c r="K9" s="17"/>
      <c r="L9" s="12">
        <f>SUM(L6:L8)</f>
        <v>21</v>
      </c>
      <c r="M9" s="1"/>
      <c r="N9" s="1"/>
      <c r="O9" s="1"/>
      <c r="P9" s="1"/>
      <c r="Q9" s="1"/>
      <c r="R9" s="1"/>
      <c r="S9" s="12">
        <f>SUM(S6:S8)</f>
        <v>6</v>
      </c>
      <c r="T9" s="1"/>
      <c r="U9" s="87"/>
      <c r="V9" s="1"/>
      <c r="W9" s="13"/>
      <c r="X9" s="2">
        <f>SUM(X6:X8)</f>
        <v>7</v>
      </c>
      <c r="Y9" s="1"/>
      <c r="Z9" s="1"/>
      <c r="AA9" s="13"/>
      <c r="AB9" s="2">
        <f>SUM(AB6:AB8)</f>
        <v>13</v>
      </c>
      <c r="AC9" s="3"/>
      <c r="AD9" s="1"/>
      <c r="AE9" s="3"/>
      <c r="AF9" s="3"/>
      <c r="AG9" s="3"/>
    </row>
    <row r="10" spans="1:44">
      <c r="D10" t="s">
        <v>0</v>
      </c>
      <c r="E10" s="7">
        <v>20</v>
      </c>
      <c r="F10" s="95" t="s">
        <v>186</v>
      </c>
      <c r="H10" s="4">
        <f>AB10+X10+L10</f>
        <v>25</v>
      </c>
      <c r="I10" s="4"/>
      <c r="J10" s="4"/>
      <c r="K10" s="18"/>
      <c r="L10" s="11">
        <f>SUM(M10:S10)</f>
        <v>12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>
        <f>IF((U10&gt;1),3*T10+V10,0)</f>
        <v>7</v>
      </c>
      <c r="T10" s="9">
        <v>1</v>
      </c>
      <c r="U10" s="86">
        <v>12.37</v>
      </c>
      <c r="V10" s="9">
        <v>4</v>
      </c>
      <c r="W10" s="14"/>
      <c r="X10" s="7">
        <f>IF(Z10&gt;1,1,0)+IF(Y10=1,11,0)+IF(Y10=2,7,0)+IF(Y10=3,5,0)+IF(Y10=4,3,0)+IF(Y10=5,2,0)+IF(Y10=6,1,0)</f>
        <v>6</v>
      </c>
      <c r="Y10" s="77">
        <v>3</v>
      </c>
      <c r="Z10" s="9">
        <v>26.72</v>
      </c>
      <c r="AA10" s="14"/>
      <c r="AB10" s="11">
        <f>SUM(AC10:AG10)</f>
        <v>7</v>
      </c>
      <c r="AC10" s="7">
        <v>3</v>
      </c>
      <c r="AD10" s="7">
        <v>1</v>
      </c>
      <c r="AE10" s="1"/>
      <c r="AF10" s="7">
        <v>3</v>
      </c>
      <c r="AG10" s="7"/>
    </row>
    <row r="11" spans="1:44">
      <c r="D11" t="s">
        <v>0</v>
      </c>
      <c r="E11" s="7">
        <v>21</v>
      </c>
      <c r="F11" s="7" t="s">
        <v>213</v>
      </c>
      <c r="H11" s="4">
        <f>AB11+X11+L11</f>
        <v>16</v>
      </c>
      <c r="I11" s="4"/>
      <c r="J11" s="4"/>
      <c r="K11" s="18"/>
      <c r="L11" s="11">
        <f>SUM(M11:S11)</f>
        <v>5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>
        <f>IF((U11&gt;1),3*T11+V11,0)</f>
        <v>0</v>
      </c>
      <c r="T11" s="9">
        <v>2</v>
      </c>
      <c r="U11" s="86"/>
      <c r="V11" s="9"/>
      <c r="W11" s="14"/>
      <c r="X11" s="7">
        <f>IF(Z11&gt;1,1,0)+IF(Y11=1,11,0)+IF(Y11=2,7,0)+IF(Y11=3,5,0)+IF(Y11=4,3,0)+IF(Y11=5,2,0)+IF(Y11=6,1,0)</f>
        <v>2</v>
      </c>
      <c r="Y11" s="77">
        <v>6</v>
      </c>
      <c r="Z11" s="9">
        <v>35.090000000000003</v>
      </c>
      <c r="AA11" s="14"/>
      <c r="AB11" s="11">
        <f>SUM(AC11:AG11)</f>
        <v>9</v>
      </c>
      <c r="AC11" s="7">
        <v>3</v>
      </c>
      <c r="AD11" s="7">
        <v>3</v>
      </c>
      <c r="AE11" s="1"/>
      <c r="AF11" s="7">
        <v>3</v>
      </c>
      <c r="AG11" s="7"/>
    </row>
    <row r="12" spans="1:44">
      <c r="D12" t="s">
        <v>0</v>
      </c>
      <c r="E12" s="7">
        <v>22</v>
      </c>
      <c r="F12" s="113" t="s">
        <v>215</v>
      </c>
      <c r="H12" s="4">
        <f>AB12+X12+L12</f>
        <v>27</v>
      </c>
      <c r="I12" s="4"/>
      <c r="J12" s="4"/>
      <c r="K12" s="16"/>
      <c r="L12" s="11">
        <f>SUM(M12:S12)</f>
        <v>10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/>
      <c r="S12">
        <f>IF((U12&gt;1),3*T12+V12,0)</f>
        <v>5</v>
      </c>
      <c r="T12" s="9">
        <v>1</v>
      </c>
      <c r="U12" s="88">
        <v>16.5</v>
      </c>
      <c r="V12" s="9">
        <v>2</v>
      </c>
      <c r="W12" s="14"/>
      <c r="X12" s="7">
        <f>IF(Z12&gt;1,1,0)+IF(Y12=1,11,0)+IF(Y12=2,7,0)+IF(Y12=3,5,0)+IF(Y12=4,3,0)+IF(Y12=5,2,0)+IF(Y12=6,1,0)</f>
        <v>8</v>
      </c>
      <c r="Y12" s="77">
        <v>2</v>
      </c>
      <c r="Z12" s="9">
        <v>22.99</v>
      </c>
      <c r="AA12" s="14"/>
      <c r="AB12" s="11">
        <f>SUM(AC12:AG12)</f>
        <v>9</v>
      </c>
      <c r="AC12" s="7">
        <v>3</v>
      </c>
      <c r="AD12" s="7">
        <v>3</v>
      </c>
      <c r="AE12" s="1"/>
      <c r="AF12" s="7">
        <v>3</v>
      </c>
      <c r="AG12" s="7"/>
    </row>
    <row r="13" spans="1:44">
      <c r="D13" t="s">
        <v>0</v>
      </c>
      <c r="E13" t="s">
        <v>5</v>
      </c>
      <c r="F13" t="s">
        <v>13</v>
      </c>
      <c r="H13" s="12">
        <f>SUM(H10:H12)</f>
        <v>68</v>
      </c>
      <c r="I13" s="12"/>
      <c r="J13" s="12"/>
      <c r="K13" s="17"/>
      <c r="L13" s="12">
        <f>SUM(L10:L12)</f>
        <v>27</v>
      </c>
      <c r="M13" s="1"/>
      <c r="N13" s="1"/>
      <c r="O13" s="1"/>
      <c r="P13" s="1"/>
      <c r="Q13" s="1"/>
      <c r="R13" s="1"/>
      <c r="S13" s="12">
        <f>SUM(S10:S12)</f>
        <v>12</v>
      </c>
      <c r="T13" s="1"/>
      <c r="U13" s="87"/>
      <c r="V13" s="1"/>
      <c r="W13" s="13"/>
      <c r="X13" s="2">
        <f>SUM(X10:X12)</f>
        <v>16</v>
      </c>
      <c r="Y13" s="1"/>
      <c r="Z13" s="1"/>
      <c r="AA13" s="13"/>
      <c r="AB13" s="2">
        <f>SUM(AB10:AB12)</f>
        <v>25</v>
      </c>
      <c r="AC13" s="3"/>
      <c r="AD13" s="3"/>
      <c r="AE13" s="1"/>
      <c r="AF13" s="3"/>
      <c r="AG13" s="3"/>
    </row>
    <row r="14" spans="1:44">
      <c r="A14" s="7">
        <v>0</v>
      </c>
      <c r="B14" s="7"/>
      <c r="D14" t="s">
        <v>1</v>
      </c>
      <c r="E14" s="7">
        <v>32</v>
      </c>
      <c r="F14" s="7" t="s">
        <v>214</v>
      </c>
      <c r="G14" s="7"/>
      <c r="H14" s="4">
        <f>AB14+X14+L14</f>
        <v>1</v>
      </c>
      <c r="I14" s="4"/>
      <c r="J14" s="4"/>
      <c r="K14" s="16"/>
      <c r="L14" s="11">
        <f>SUM(M14:S14)</f>
        <v>1</v>
      </c>
      <c r="M14" s="9">
        <v>1</v>
      </c>
      <c r="N14" s="9"/>
      <c r="O14" s="9"/>
      <c r="P14" s="9"/>
      <c r="Q14" s="9"/>
      <c r="R14" s="9"/>
      <c r="S14">
        <f>IF((U14&gt;1),3*T14+V14,0)</f>
        <v>0</v>
      </c>
      <c r="T14" s="9">
        <v>2</v>
      </c>
      <c r="U14" s="86"/>
      <c r="V14" s="9"/>
      <c r="W14" s="14"/>
      <c r="X14" s="7">
        <f>IF(Z14&gt;1,1,0)+IF(Y14=1,11,0)+IF(Y14=2,7,0)+IF(Y14=3,5,0)+IF(Y14=4,3,0)+IF(Y14=5,2,0)+IF(Y14=6,1,0)</f>
        <v>0</v>
      </c>
      <c r="Y14" s="77"/>
      <c r="Z14" s="9"/>
      <c r="AA14" s="14"/>
      <c r="AB14" s="11">
        <f>SUM(AC14:AG14)</f>
        <v>0</v>
      </c>
      <c r="AC14" s="7">
        <v>0</v>
      </c>
      <c r="AD14" s="7">
        <v>0</v>
      </c>
      <c r="AE14" s="7">
        <v>0</v>
      </c>
      <c r="AF14" s="1"/>
      <c r="AG14" s="7"/>
    </row>
    <row r="15" spans="1:44">
      <c r="A15" s="7">
        <v>1</v>
      </c>
      <c r="B15" s="7"/>
      <c r="D15" t="s">
        <v>1</v>
      </c>
      <c r="E15" s="7">
        <v>33</v>
      </c>
      <c r="F15" s="77" t="s">
        <v>185</v>
      </c>
      <c r="G15" s="7"/>
      <c r="H15" s="4">
        <f>AB15+X15+L15</f>
        <v>18</v>
      </c>
      <c r="I15" s="4"/>
      <c r="J15" s="4"/>
      <c r="K15" s="18"/>
      <c r="L15" s="11">
        <f>SUM(M15:S15)</f>
        <v>11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/>
      <c r="S15">
        <f>IF((U15&gt;1),3*T15+V15,0)</f>
        <v>6</v>
      </c>
      <c r="T15" s="9">
        <v>2</v>
      </c>
      <c r="U15" s="86">
        <v>2509</v>
      </c>
      <c r="V15" s="9">
        <v>0</v>
      </c>
      <c r="W15" s="14"/>
      <c r="X15" s="7">
        <f>IF(Z15&gt;1,1,0)+IF(Y15=1,11,0)+IF(Y15=2,7,0)+IF(Y15=3,5,0)+IF(Y15=4,3,0)+IF(Y15=5,2,0)+IF(Y15=6,1,0)</f>
        <v>1</v>
      </c>
      <c r="Y15" s="77">
        <v>7</v>
      </c>
      <c r="Z15" s="9">
        <v>68.34</v>
      </c>
      <c r="AA15" s="14"/>
      <c r="AB15" s="11">
        <f>SUM(AC15:AG15)</f>
        <v>6</v>
      </c>
      <c r="AC15" s="7">
        <v>3</v>
      </c>
      <c r="AD15" s="7">
        <v>3</v>
      </c>
      <c r="AE15" s="7">
        <v>0</v>
      </c>
      <c r="AF15" s="1"/>
      <c r="AG15" s="7"/>
    </row>
    <row r="16" spans="1:44">
      <c r="D16" t="s">
        <v>1</v>
      </c>
      <c r="E16" s="7">
        <v>30</v>
      </c>
      <c r="F16" s="7" t="s">
        <v>216</v>
      </c>
      <c r="G16" s="7"/>
      <c r="H16" s="4">
        <f>AB16+X16+L16</f>
        <v>8</v>
      </c>
      <c r="I16" s="4"/>
      <c r="J16" s="4"/>
      <c r="K16" s="16"/>
      <c r="L16" s="11">
        <f>SUM(M16:S16)</f>
        <v>4</v>
      </c>
      <c r="M16" s="9">
        <v>1</v>
      </c>
      <c r="N16" s="9">
        <v>1</v>
      </c>
      <c r="O16" s="9">
        <v>1</v>
      </c>
      <c r="P16" s="9">
        <v>1</v>
      </c>
      <c r="Q16" s="9"/>
      <c r="R16" s="9"/>
      <c r="S16">
        <f>IF((U16&gt;1),3*T16+V16,0)</f>
        <v>0</v>
      </c>
      <c r="T16" s="9">
        <v>2</v>
      </c>
      <c r="U16" s="86"/>
      <c r="V16" s="9"/>
      <c r="W16" s="14"/>
      <c r="X16" s="7">
        <f>IF(Z16&gt;1,1,0)+IF(Y16=1,11,0)+IF(Y16=2,7,0)+IF(Y16=3,5,0)+IF(Y16=4,3,0)+IF(Y16=5,2,0)+IF(Y16=6,1,0)</f>
        <v>1</v>
      </c>
      <c r="Y16" s="77">
        <v>8</v>
      </c>
      <c r="Z16" s="9">
        <v>89.4</v>
      </c>
      <c r="AA16" s="14"/>
      <c r="AB16" s="11">
        <f>SUM(AC16:AG16)</f>
        <v>3</v>
      </c>
      <c r="AC16" s="7">
        <v>3</v>
      </c>
      <c r="AD16" s="7">
        <v>0</v>
      </c>
      <c r="AE16" s="7">
        <v>0</v>
      </c>
      <c r="AF16" s="1"/>
      <c r="AG16" s="7"/>
    </row>
    <row r="17" spans="3:35">
      <c r="D17" t="s">
        <v>1</v>
      </c>
      <c r="E17" t="s">
        <v>5</v>
      </c>
      <c r="F17" t="s">
        <v>16</v>
      </c>
      <c r="H17" s="12">
        <f>SUM(H14:H16)</f>
        <v>27</v>
      </c>
      <c r="I17" s="12"/>
      <c r="J17" s="12"/>
      <c r="K17" s="17"/>
      <c r="L17" s="12">
        <f>SUM(L14:L16)</f>
        <v>16</v>
      </c>
      <c r="M17" s="1"/>
      <c r="N17" s="1"/>
      <c r="O17" s="1"/>
      <c r="P17" s="1"/>
      <c r="Q17" s="1"/>
      <c r="R17" s="1"/>
      <c r="S17" s="12">
        <f>SUM(S14:S16)</f>
        <v>6</v>
      </c>
      <c r="T17" s="1"/>
      <c r="U17" s="87"/>
      <c r="V17" s="1"/>
      <c r="W17" s="13"/>
      <c r="X17" s="2">
        <f>SUM(X14:X16)</f>
        <v>2</v>
      </c>
      <c r="Y17" s="1"/>
      <c r="Z17" s="1"/>
      <c r="AA17" s="13"/>
      <c r="AB17" s="2">
        <f>SUM(AB14:AB16)</f>
        <v>9</v>
      </c>
      <c r="AC17" s="3"/>
      <c r="AD17" s="3"/>
      <c r="AE17" s="3"/>
      <c r="AF17" s="1"/>
      <c r="AG17" s="3"/>
    </row>
    <row r="18" spans="3:35">
      <c r="D18" t="s">
        <v>4</v>
      </c>
      <c r="E18" s="7">
        <v>31</v>
      </c>
      <c r="F18" s="7"/>
      <c r="G18" s="7"/>
      <c r="H18" s="4">
        <f>AB18+X18+L18</f>
        <v>0</v>
      </c>
      <c r="I18" s="4"/>
      <c r="J18" s="4"/>
      <c r="K18" s="16"/>
      <c r="L18" s="11">
        <f>SUM(M18:S18)</f>
        <v>0</v>
      </c>
      <c r="M18" s="9"/>
      <c r="N18" s="9"/>
      <c r="O18" s="9"/>
      <c r="P18" s="9"/>
      <c r="Q18" s="9"/>
      <c r="R18" s="9"/>
      <c r="S18">
        <f>IF((U18&gt;1),3*T18+V18,0)</f>
        <v>0</v>
      </c>
      <c r="T18" s="9">
        <v>2</v>
      </c>
      <c r="U18" s="86"/>
      <c r="V18" s="9"/>
      <c r="W18" s="14"/>
      <c r="X18" s="7">
        <f>IF(Z18&gt;1,1,0)+IF(Y18=1,11,0)+IF(Y18=2,7,0)+IF(Y18=3,5,0)+IF(Y18=4,3,0)+IF(Y18=5,2,0)+IF(Y18=6,1,0)</f>
        <v>0</v>
      </c>
      <c r="Y18" s="77"/>
      <c r="Z18" s="9"/>
      <c r="AA18" s="14"/>
      <c r="AB18" s="11">
        <f>SUM(AC18:AG18)</f>
        <v>0</v>
      </c>
      <c r="AC18" s="7"/>
      <c r="AD18" s="7"/>
      <c r="AE18" s="7"/>
      <c r="AF18" s="7"/>
      <c r="AG18" s="1"/>
    </row>
    <row r="19" spans="3:35">
      <c r="D19" t="s">
        <v>4</v>
      </c>
      <c r="E19" s="7">
        <v>32</v>
      </c>
      <c r="F19" s="7"/>
      <c r="H19" s="4">
        <f>AB19+X19+L19</f>
        <v>0</v>
      </c>
      <c r="I19" s="4"/>
      <c r="J19" s="4"/>
      <c r="K19" s="16"/>
      <c r="L19" s="11">
        <f>SUM(M19:R19)</f>
        <v>0</v>
      </c>
      <c r="M19" s="9"/>
      <c r="N19" s="9"/>
      <c r="O19" s="9"/>
      <c r="P19" s="9"/>
      <c r="Q19" s="9"/>
      <c r="R19" s="9"/>
      <c r="S19">
        <f>IF((U19&gt;1),3*T19+V19,0)</f>
        <v>0</v>
      </c>
      <c r="T19" s="9">
        <v>2</v>
      </c>
      <c r="U19" s="86"/>
      <c r="V19" s="9"/>
      <c r="W19" s="14"/>
      <c r="X19" s="7">
        <f>IF(Z19&gt;1,1,0)+IF(Y19=1,11,0)+IF(Y19=2,7,0)+IF(Y19=3,5,0)+IF(Y19=4,3,0)+IF(Y19=5,2,0)+IF(Y19=6,1,0)</f>
        <v>0</v>
      </c>
      <c r="Y19" s="77"/>
      <c r="Z19" s="9"/>
      <c r="AA19" s="14"/>
      <c r="AB19" s="11">
        <f>SUM(AC19:AG19)</f>
        <v>0</v>
      </c>
      <c r="AC19" s="7"/>
      <c r="AD19" s="7"/>
      <c r="AE19" s="7"/>
      <c r="AF19" s="7"/>
      <c r="AG19" s="1"/>
    </row>
    <row r="20" spans="3:35">
      <c r="D20" t="s">
        <v>4</v>
      </c>
      <c r="E20" s="7">
        <v>33</v>
      </c>
      <c r="H20" s="4">
        <f>AB20+X20+L20</f>
        <v>0</v>
      </c>
      <c r="I20" s="4"/>
      <c r="J20" s="4"/>
      <c r="K20" s="16"/>
      <c r="L20" s="11">
        <f>SUM(M20:R20)</f>
        <v>0</v>
      </c>
      <c r="M20" s="9"/>
      <c r="N20" s="9"/>
      <c r="O20" s="9"/>
      <c r="P20" s="9"/>
      <c r="Q20" s="9"/>
      <c r="R20" s="9"/>
      <c r="S20">
        <f>IF((U20&gt;1),3*T20+V20,0)</f>
        <v>0</v>
      </c>
      <c r="T20" s="9">
        <v>2</v>
      </c>
      <c r="U20" s="86"/>
      <c r="V20" s="9"/>
      <c r="W20" s="14"/>
      <c r="X20" s="7">
        <f>IF(Z20&gt;1,1,0)+IF(Y20=1,11,0)+IF(Y20=2,7,0)+IF(Y20=3,5,0)+IF(Y20=4,3,0)+IF(Y20=5,2,0)+IF(Y20=6,1,0)</f>
        <v>0</v>
      </c>
      <c r="Y20" s="77"/>
      <c r="Z20" s="9"/>
      <c r="AA20" s="14"/>
      <c r="AB20" s="11">
        <f>SUM(AC20:AG20)</f>
        <v>0</v>
      </c>
      <c r="AC20" s="7"/>
      <c r="AD20" s="7"/>
      <c r="AE20" s="7"/>
      <c r="AF20" s="7"/>
      <c r="AG20" s="1"/>
    </row>
    <row r="21" spans="3:35">
      <c r="D21" t="s">
        <v>19</v>
      </c>
      <c r="E21" t="s">
        <v>5</v>
      </c>
      <c r="F21" t="s">
        <v>14</v>
      </c>
      <c r="H21" s="12">
        <f>SUM(H18:H20)</f>
        <v>0</v>
      </c>
      <c r="I21" s="12"/>
      <c r="J21" s="12"/>
      <c r="K21" s="17"/>
      <c r="L21" s="12">
        <f>SUM(L18:L20)</f>
        <v>0</v>
      </c>
      <c r="M21" s="1"/>
      <c r="N21" s="1"/>
      <c r="O21" s="1"/>
      <c r="P21" s="1"/>
      <c r="Q21" s="1"/>
      <c r="R21" s="1"/>
      <c r="S21" s="12">
        <f>SUM(S18:S20)</f>
        <v>0</v>
      </c>
      <c r="T21" s="1"/>
      <c r="U21" s="1"/>
      <c r="V21" s="1"/>
      <c r="W21" s="13"/>
      <c r="X21" s="2">
        <f>SUM(X18:X20)</f>
        <v>0</v>
      </c>
      <c r="Y21" s="1"/>
      <c r="Z21" s="1"/>
      <c r="AA21" s="13"/>
      <c r="AB21" s="2">
        <f>SUM(AB18:AB20)</f>
        <v>0</v>
      </c>
      <c r="AC21" s="3">
        <f>SUM(AC18:AC20)</f>
        <v>0</v>
      </c>
      <c r="AD21" s="3">
        <f>SUM(AD18:AD20)</f>
        <v>0</v>
      </c>
      <c r="AE21" s="3">
        <f>SUM(AE18:AE20)</f>
        <v>0</v>
      </c>
      <c r="AF21" s="3">
        <f>SUM(AF18:AF20)</f>
        <v>0</v>
      </c>
      <c r="AG21" s="1"/>
    </row>
    <row r="22" spans="3:35">
      <c r="K22" s="13"/>
      <c r="W22" s="13"/>
      <c r="AA22" s="13"/>
    </row>
    <row r="23" spans="3:35">
      <c r="C23" s="89"/>
      <c r="D23" s="89"/>
      <c r="E23" s="89"/>
      <c r="F23" s="89" t="s">
        <v>133</v>
      </c>
      <c r="G23" s="89"/>
    </row>
    <row r="24" spans="3:35">
      <c r="C24" s="89">
        <v>1</v>
      </c>
      <c r="D24" t="s">
        <v>122</v>
      </c>
      <c r="E24" s="89"/>
      <c r="F24" s="89" t="str">
        <f>F2</f>
        <v>Herdruk</v>
      </c>
      <c r="G24" s="89"/>
      <c r="H24" s="89">
        <f>H2</f>
        <v>27</v>
      </c>
      <c r="AB24">
        <v>1</v>
      </c>
      <c r="AC24" s="2" t="s">
        <v>42</v>
      </c>
      <c r="AD24" s="2" t="s">
        <v>141</v>
      </c>
      <c r="AE24" s="2"/>
      <c r="AF24" s="2"/>
      <c r="AG24" s="2"/>
    </row>
    <row r="25" spans="3:35">
      <c r="C25" s="89"/>
      <c r="D25" t="s">
        <v>122</v>
      </c>
      <c r="E25" s="89"/>
      <c r="F25" s="89" t="str">
        <f>F12</f>
        <v>ケンタウルス</v>
      </c>
      <c r="G25" s="89"/>
      <c r="H25" s="89">
        <f>H12</f>
        <v>27</v>
      </c>
      <c r="AB25">
        <v>2</v>
      </c>
      <c r="AC25" s="2"/>
      <c r="AD25" s="2"/>
      <c r="AE25" s="2" t="s">
        <v>158</v>
      </c>
      <c r="AF25" s="2" t="s">
        <v>137</v>
      </c>
      <c r="AG25" s="2"/>
    </row>
    <row r="26" spans="3:35">
      <c r="C26" s="89"/>
      <c r="D26" t="s">
        <v>189</v>
      </c>
      <c r="E26" s="89"/>
      <c r="F26" s="89" t="str">
        <f>F10</f>
        <v>タウロス</v>
      </c>
      <c r="G26" s="89"/>
      <c r="H26" s="89">
        <f>H10</f>
        <v>25</v>
      </c>
      <c r="AB26">
        <v>3</v>
      </c>
      <c r="AC26" s="2" t="s">
        <v>42</v>
      </c>
      <c r="AD26" s="2"/>
      <c r="AE26" s="2"/>
      <c r="AF26" s="2"/>
      <c r="AG26" s="2" t="s">
        <v>159</v>
      </c>
    </row>
    <row r="27" spans="3:35">
      <c r="C27" s="89"/>
      <c r="D27" t="s">
        <v>124</v>
      </c>
      <c r="E27" s="89"/>
      <c r="F27" s="89" t="str">
        <f>F15</f>
        <v>ヤークトエール</v>
      </c>
      <c r="G27" s="89"/>
      <c r="H27" s="89">
        <f>H15</f>
        <v>18</v>
      </c>
      <c r="AD27" t="s">
        <v>135</v>
      </c>
    </row>
    <row r="28" spans="3:35">
      <c r="C28" s="89"/>
      <c r="D28" s="89"/>
      <c r="E28" s="89"/>
      <c r="F28" s="89" t="s">
        <v>134</v>
      </c>
      <c r="G28" s="89"/>
      <c r="H28" s="89"/>
      <c r="AB28">
        <v>4</v>
      </c>
      <c r="AC28" s="2"/>
      <c r="AD28" s="2" t="s">
        <v>141</v>
      </c>
      <c r="AE28" s="2"/>
      <c r="AF28" s="2" t="s">
        <v>137</v>
      </c>
      <c r="AG28" s="2"/>
    </row>
    <row r="29" spans="3:35">
      <c r="C29" s="89"/>
      <c r="D29" s="89" t="s">
        <v>122</v>
      </c>
      <c r="E29" s="89"/>
      <c r="F29" s="89" t="str">
        <f>F2</f>
        <v>Herdruk</v>
      </c>
      <c r="G29" s="89"/>
      <c r="H29" s="112">
        <f>Z29</f>
        <v>12.34</v>
      </c>
      <c r="P29" s="7"/>
      <c r="X29" s="96">
        <f>X2</f>
        <v>12</v>
      </c>
      <c r="Y29" s="96">
        <f>Y2</f>
        <v>1</v>
      </c>
      <c r="Z29" s="111">
        <f>Z2</f>
        <v>12.34</v>
      </c>
      <c r="AB29">
        <v>5</v>
      </c>
      <c r="AC29" s="2" t="s">
        <v>42</v>
      </c>
      <c r="AD29" s="2"/>
      <c r="AE29" s="2" t="s">
        <v>140</v>
      </c>
      <c r="AF29" s="2"/>
      <c r="AG29" s="2"/>
    </row>
    <row r="30" spans="3:35">
      <c r="C30" s="89"/>
      <c r="D30" s="89" t="s">
        <v>136</v>
      </c>
      <c r="E30" s="89"/>
      <c r="F30" s="89" t="str">
        <f>F35</f>
        <v>煉</v>
      </c>
      <c r="G30" s="89"/>
      <c r="H30" s="112">
        <f>Z30</f>
        <v>22.81</v>
      </c>
      <c r="P30" s="7"/>
      <c r="Z30" s="111">
        <v>22.81</v>
      </c>
      <c r="AB30">
        <v>6</v>
      </c>
      <c r="AC30" s="2"/>
      <c r="AD30" s="2" t="s">
        <v>141</v>
      </c>
      <c r="AE30" s="2"/>
      <c r="AF30" s="2"/>
      <c r="AG30" s="2" t="s">
        <v>159</v>
      </c>
    </row>
    <row r="31" spans="3:35">
      <c r="C31" s="89"/>
      <c r="D31" s="89" t="s">
        <v>124</v>
      </c>
      <c r="E31" s="89"/>
      <c r="F31" s="89" t="str">
        <f>F12</f>
        <v>ケンタウルス</v>
      </c>
      <c r="G31" s="89"/>
      <c r="H31" s="112">
        <f>Z31</f>
        <v>22.99</v>
      </c>
      <c r="P31" s="7"/>
      <c r="X31" s="96">
        <f>X12</f>
        <v>8</v>
      </c>
      <c r="Y31" s="96">
        <f>Y12</f>
        <v>2</v>
      </c>
      <c r="Z31" s="111">
        <f>Z12</f>
        <v>22.99</v>
      </c>
      <c r="AD31" t="s">
        <v>135</v>
      </c>
      <c r="AI31" t="s">
        <v>146</v>
      </c>
    </row>
    <row r="32" spans="3:35">
      <c r="C32" s="89"/>
      <c r="D32" s="89"/>
      <c r="E32" s="89"/>
      <c r="F32" s="89"/>
      <c r="G32" s="89"/>
      <c r="H32" s="89"/>
      <c r="AB32">
        <v>7</v>
      </c>
      <c r="AC32" s="2"/>
      <c r="AD32" s="2"/>
      <c r="AE32" s="2" t="s">
        <v>140</v>
      </c>
      <c r="AF32" s="2"/>
      <c r="AG32" s="2" t="s">
        <v>159</v>
      </c>
    </row>
    <row r="33" spans="3:49">
      <c r="C33" s="89"/>
      <c r="D33" s="89" t="s">
        <v>135</v>
      </c>
      <c r="E33" s="89"/>
      <c r="F33" s="89" t="s">
        <v>150</v>
      </c>
      <c r="G33" s="89"/>
      <c r="H33" s="89"/>
      <c r="AB33">
        <v>8</v>
      </c>
      <c r="AC33" s="2" t="s">
        <v>162</v>
      </c>
      <c r="AD33" s="2"/>
      <c r="AE33" s="2"/>
      <c r="AF33" s="2" t="s">
        <v>137</v>
      </c>
      <c r="AG33" s="2"/>
    </row>
    <row r="34" spans="3:49">
      <c r="C34" s="89"/>
      <c r="D34" s="89" t="s">
        <v>122</v>
      </c>
      <c r="E34" s="89"/>
      <c r="F34" s="89" t="str">
        <f>トーナメント!$O$17</f>
        <v>IBUSAN</v>
      </c>
      <c r="G34" s="89"/>
      <c r="H34" s="89">
        <f>トーナメント!$D$58</f>
        <v>0</v>
      </c>
      <c r="AD34" t="s">
        <v>160</v>
      </c>
    </row>
    <row r="35" spans="3:49">
      <c r="C35" s="89"/>
      <c r="D35" s="89" t="s">
        <v>136</v>
      </c>
      <c r="E35" s="89"/>
      <c r="F35" s="89" t="str">
        <f>トーナメント!$O$28</f>
        <v>煉</v>
      </c>
      <c r="G35" s="89"/>
      <c r="H35" s="89">
        <f>トーナメント!$D$59</f>
        <v>0</v>
      </c>
      <c r="AB35">
        <v>9</v>
      </c>
      <c r="AC35" s="2"/>
      <c r="AD35" s="2"/>
      <c r="AE35" s="2"/>
      <c r="AF35" s="2" t="s">
        <v>163</v>
      </c>
      <c r="AG35" s="2" t="s">
        <v>161</v>
      </c>
    </row>
    <row r="36" spans="3:49">
      <c r="C36" s="89"/>
      <c r="D36" s="89" t="s">
        <v>124</v>
      </c>
      <c r="E36" s="89"/>
      <c r="F36" s="89" t="str">
        <f>トーナメント!$O$32</f>
        <v>パンプキン</v>
      </c>
      <c r="G36" s="89"/>
      <c r="H36" s="89">
        <f>トーナメント!$D$61</f>
        <v>0</v>
      </c>
      <c r="AB36">
        <v>10</v>
      </c>
      <c r="AC36" s="2"/>
      <c r="AD36" s="2" t="s">
        <v>141</v>
      </c>
      <c r="AE36" s="2" t="s">
        <v>140</v>
      </c>
      <c r="AF36" s="2"/>
      <c r="AG36" s="2"/>
    </row>
    <row r="37" spans="3:49">
      <c r="C37" s="89"/>
      <c r="D37" s="89" t="s">
        <v>124</v>
      </c>
      <c r="E37" s="89"/>
      <c r="F37" s="89" t="str">
        <f>トーナメント!$O$44</f>
        <v>ヘリパ</v>
      </c>
      <c r="G37" s="89"/>
      <c r="H37" s="89"/>
      <c r="AD37" t="s">
        <v>142</v>
      </c>
    </row>
    <row r="38" spans="3:49">
      <c r="C38" s="89"/>
      <c r="M38">
        <v>1</v>
      </c>
      <c r="N38">
        <v>2</v>
      </c>
      <c r="O38">
        <v>3</v>
      </c>
      <c r="P38" t="s">
        <v>138</v>
      </c>
      <c r="Q38">
        <v>4</v>
      </c>
      <c r="R38">
        <v>5</v>
      </c>
      <c r="S38">
        <v>6</v>
      </c>
      <c r="AN38" t="s">
        <v>152</v>
      </c>
      <c r="AO38" t="s">
        <v>151</v>
      </c>
      <c r="AP38" t="s">
        <v>153</v>
      </c>
      <c r="AQ38">
        <v>1</v>
      </c>
      <c r="AR38">
        <v>2</v>
      </c>
      <c r="AS38">
        <v>3</v>
      </c>
      <c r="AT38" t="s">
        <v>138</v>
      </c>
      <c r="AU38">
        <v>4</v>
      </c>
      <c r="AV38">
        <v>5</v>
      </c>
      <c r="AW38">
        <v>6</v>
      </c>
    </row>
    <row r="39" spans="3:49">
      <c r="C39" s="89"/>
      <c r="E39" s="90"/>
      <c r="F39" s="89"/>
      <c r="G39" s="89"/>
      <c r="H39" s="89"/>
      <c r="M39" s="91">
        <v>41776</v>
      </c>
      <c r="N39" s="91">
        <v>41826</v>
      </c>
      <c r="O39" s="91">
        <v>41903</v>
      </c>
      <c r="P39" s="91">
        <v>41951</v>
      </c>
      <c r="Q39" s="91">
        <v>41952</v>
      </c>
      <c r="R39" s="91">
        <v>42023</v>
      </c>
      <c r="S39" s="91">
        <v>42071</v>
      </c>
      <c r="AM39" s="89"/>
      <c r="AN39" s="90" t="s">
        <v>157</v>
      </c>
      <c r="AO39" s="89" t="s">
        <v>156</v>
      </c>
      <c r="AP39" s="89" t="s">
        <v>157</v>
      </c>
      <c r="AQ39" s="91">
        <v>41770</v>
      </c>
      <c r="AR39" s="91">
        <v>41826</v>
      </c>
      <c r="AS39" s="91">
        <v>41903</v>
      </c>
      <c r="AT39" s="91">
        <v>41951</v>
      </c>
      <c r="AU39" s="91">
        <v>41952</v>
      </c>
      <c r="AV39" t="s">
        <v>154</v>
      </c>
      <c r="AW39" t="s">
        <v>155</v>
      </c>
    </row>
    <row r="40" spans="3:49">
      <c r="C40" s="89"/>
      <c r="D40" s="89" t="s">
        <v>42</v>
      </c>
      <c r="E40" s="89" t="s">
        <v>148</v>
      </c>
      <c r="F40" s="89" t="s">
        <v>15</v>
      </c>
      <c r="G40" s="89"/>
      <c r="H40" s="89"/>
      <c r="J40">
        <f>H5</f>
        <v>37</v>
      </c>
      <c r="L40">
        <f>SUM(M40:S40)</f>
        <v>37</v>
      </c>
      <c r="M40">
        <f>J40</f>
        <v>37</v>
      </c>
      <c r="AK40" t="s">
        <v>195</v>
      </c>
      <c r="AL40" t="s">
        <v>204</v>
      </c>
      <c r="AM40" s="89" t="s">
        <v>42</v>
      </c>
      <c r="AN40" s="89" t="s">
        <v>148</v>
      </c>
      <c r="AO40" s="89"/>
      <c r="AP40" s="89">
        <f>SUM(AQ40:AW40)</f>
        <v>0</v>
      </c>
    </row>
    <row r="41" spans="3:49">
      <c r="C41" s="89"/>
      <c r="D41" s="89" t="s">
        <v>18</v>
      </c>
      <c r="E41" s="89" t="s">
        <v>149</v>
      </c>
      <c r="F41" s="89" t="s">
        <v>17</v>
      </c>
      <c r="G41" s="89"/>
      <c r="H41" s="89"/>
      <c r="J41">
        <f>H9</f>
        <v>41</v>
      </c>
      <c r="L41">
        <f>SUM(M41:S41)</f>
        <v>41</v>
      </c>
      <c r="M41">
        <f>J41</f>
        <v>41</v>
      </c>
      <c r="AK41" t="s">
        <v>196</v>
      </c>
      <c r="AL41" t="s">
        <v>203</v>
      </c>
      <c r="AM41" s="89" t="s">
        <v>18</v>
      </c>
      <c r="AN41" s="89" t="s">
        <v>149</v>
      </c>
      <c r="AO41" s="89"/>
      <c r="AP41" s="89">
        <f>SUM(AQ41:AW41)</f>
        <v>0</v>
      </c>
    </row>
    <row r="42" spans="3:49">
      <c r="C42" s="89"/>
      <c r="D42" s="89" t="s">
        <v>0</v>
      </c>
      <c r="E42" s="89" t="s">
        <v>147</v>
      </c>
      <c r="F42" s="89" t="s">
        <v>13</v>
      </c>
      <c r="G42" s="89"/>
      <c r="H42" s="89"/>
      <c r="J42">
        <f>H13</f>
        <v>68</v>
      </c>
      <c r="L42">
        <f>SUM(M42:S42)</f>
        <v>68</v>
      </c>
      <c r="M42">
        <f>J42</f>
        <v>68</v>
      </c>
      <c r="AK42" t="s">
        <v>197</v>
      </c>
      <c r="AL42" t="s">
        <v>202</v>
      </c>
      <c r="AM42" s="89" t="s">
        <v>0</v>
      </c>
      <c r="AN42" s="89" t="s">
        <v>147</v>
      </c>
      <c r="AO42" s="89"/>
      <c r="AP42" s="89">
        <f>SUM(AQ42:AW42)</f>
        <v>0</v>
      </c>
    </row>
    <row r="43" spans="3:49">
      <c r="C43" s="89"/>
      <c r="D43" s="89" t="s">
        <v>137</v>
      </c>
      <c r="E43" s="89">
        <v>30</v>
      </c>
      <c r="F43" s="89" t="s">
        <v>16</v>
      </c>
      <c r="G43" s="89"/>
      <c r="H43" s="89"/>
      <c r="J43">
        <f>H17</f>
        <v>27</v>
      </c>
      <c r="L43">
        <f>SUM(M43:S43)</f>
        <v>27</v>
      </c>
      <c r="M43">
        <f>J43</f>
        <v>27</v>
      </c>
      <c r="AK43" t="s">
        <v>198</v>
      </c>
      <c r="AL43" t="s">
        <v>201</v>
      </c>
      <c r="AM43" s="89" t="s">
        <v>137</v>
      </c>
      <c r="AN43" s="89">
        <v>30</v>
      </c>
      <c r="AO43" s="89"/>
      <c r="AP43" s="89">
        <f>SUM(AQ43:AW43)</f>
        <v>0</v>
      </c>
    </row>
    <row r="44" spans="3:49">
      <c r="C44" s="89"/>
      <c r="D44" s="89" t="s">
        <v>176</v>
      </c>
      <c r="E44" s="89">
        <v>40</v>
      </c>
      <c r="F44" s="89" t="s">
        <v>14</v>
      </c>
      <c r="G44" s="89"/>
      <c r="H44" s="89"/>
      <c r="J44">
        <f>H21</f>
        <v>0</v>
      </c>
      <c r="L44">
        <f>SUM(M44:S44)</f>
        <v>0</v>
      </c>
      <c r="M44">
        <f>J44</f>
        <v>0</v>
      </c>
      <c r="AK44" t="s">
        <v>199</v>
      </c>
      <c r="AL44" t="s">
        <v>200</v>
      </c>
      <c r="AM44" s="89" t="s">
        <v>194</v>
      </c>
      <c r="AN44" s="89">
        <v>40</v>
      </c>
      <c r="AO44" s="89"/>
      <c r="AP44" s="89">
        <f>SUM(AQ44:AW44)</f>
        <v>0</v>
      </c>
    </row>
    <row r="45" spans="3:49">
      <c r="C45" s="89"/>
      <c r="E45" s="90"/>
      <c r="G45" s="89"/>
      <c r="H45" s="89"/>
      <c r="AW45" t="s">
        <v>156</v>
      </c>
    </row>
    <row r="46" spans="3:49">
      <c r="C46" s="89"/>
      <c r="M46" s="89"/>
      <c r="N46" s="89"/>
      <c r="O46" s="89"/>
      <c r="P46" s="89"/>
      <c r="Q46" s="89"/>
    </row>
    <row r="47" spans="3:49">
      <c r="C47" s="89"/>
      <c r="M47" s="89"/>
      <c r="N47" s="89"/>
      <c r="O47" s="89"/>
      <c r="P47" s="89"/>
      <c r="Q47" s="89"/>
    </row>
    <row r="48" spans="3:49">
      <c r="C48" s="89"/>
      <c r="M48" s="89"/>
      <c r="N48" s="89"/>
      <c r="O48" s="89"/>
      <c r="P48" s="89"/>
      <c r="Q48" s="89"/>
    </row>
    <row r="49" spans="3:17">
      <c r="C49" s="89"/>
      <c r="M49" s="89"/>
      <c r="N49" s="89"/>
      <c r="O49" s="89"/>
      <c r="P49" s="89"/>
      <c r="Q49" s="89"/>
    </row>
    <row r="50" spans="3:17">
      <c r="C50" s="89"/>
      <c r="M50" s="89"/>
      <c r="N50" s="89"/>
      <c r="O50" s="89"/>
      <c r="P50" s="89"/>
      <c r="Q50" s="89"/>
    </row>
  </sheetData>
  <phoneticPr fontId="1"/>
  <dataValidations disablePrompts="1" count="5">
    <dataValidation type="whole" allowBlank="1" showInputMessage="1" showErrorMessage="1" sqref="X2:X4 X14:X16 X10:X12 X6:X8 X18:X20">
      <formula1>0</formula1>
      <formula2>32</formula2>
    </dataValidation>
    <dataValidation type="list" allowBlank="1" showInputMessage="1" showErrorMessage="1" promptTitle="０－３" prompt="勝利　３　引分１　負け・棄権０" sqref="AG14:AG16 AC18:AF20 AE6:AG8 AF10:AG12 AC6:AC8 AC10:AD12 AD2:AG4 AC14:AE16">
      <formula1>$AJ$4:$AL$4</formula1>
    </dataValidation>
    <dataValidation type="list" allowBlank="1" showInputMessage="1" showErrorMessage="1" promptTitle="デモ" prompt="1,or0" sqref="M2:R4 M18:R20 M10:R12 M14:R16 M6:R8">
      <formula1>$AJ$2:$AK$2</formula1>
    </dataValidation>
    <dataValidation type="list" allowBlank="1" showInputMessage="1" showErrorMessage="1" sqref="V2:V4 V6:V8 V10:V12 V14:V16 V18:V20">
      <formula1>$AJ$3:$AM$3</formula1>
    </dataValidation>
    <dataValidation type="list" allowBlank="1" showInputMessage="1" showErrorMessage="1" promptTitle="デモ" prompt="1,or0" sqref="T6:T8 T2:T4 T14:T16 T18:T20 T10:T12">
      <formula1>$AJ$2:$AL$2</formula1>
    </dataValidation>
  </dataValidations>
  <pageMargins left="0.27559055118110237" right="0.11811023622047245" top="0.39370078740157483" bottom="0.74803149606299213" header="0.23622047244094491" footer="0.31496062992125984"/>
  <pageSetup paperSize="9" scale="11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topLeftCell="A25" workbookViewId="0">
      <selection activeCell="F25" sqref="F25"/>
    </sheetView>
  </sheetViews>
  <sheetFormatPr defaultRowHeight="13.5"/>
  <cols>
    <col min="1" max="1" width="2.875" customWidth="1"/>
    <col min="2" max="2" width="1.25" customWidth="1"/>
    <col min="3" max="6" width="18.625" customWidth="1"/>
    <col min="7" max="7" width="8.875" customWidth="1"/>
    <col min="8" max="8" width="1.25" customWidth="1"/>
    <col min="9" max="9" width="8.25" customWidth="1"/>
    <col min="10" max="10" width="15" customWidth="1"/>
    <col min="11" max="12" width="10" customWidth="1"/>
  </cols>
  <sheetData>
    <row r="2" spans="2:8" ht="9" customHeight="1">
      <c r="B2" s="2"/>
      <c r="C2" s="2"/>
      <c r="D2" s="2"/>
      <c r="E2" s="2"/>
      <c r="F2" s="2"/>
      <c r="G2" s="2"/>
      <c r="H2" s="2"/>
    </row>
    <row r="3" spans="2:8" ht="24" customHeight="1">
      <c r="B3" s="2"/>
      <c r="H3" s="2"/>
    </row>
    <row r="4" spans="2:8" ht="28.5">
      <c r="B4" s="2"/>
      <c r="C4" s="45" t="str">
        <f>受付!$C$4</f>
        <v>近畿学生２足ロボリーグ　２０１４第６回戦</v>
      </c>
      <c r="D4" s="46"/>
      <c r="E4" s="46"/>
      <c r="F4" s="46"/>
      <c r="G4" s="46"/>
      <c r="H4" s="2"/>
    </row>
    <row r="5" spans="2:8" ht="28.5">
      <c r="B5" s="2"/>
      <c r="C5" s="45" t="s">
        <v>81</v>
      </c>
      <c r="D5" s="46"/>
      <c r="E5" s="46"/>
      <c r="F5" s="46"/>
      <c r="G5" s="46"/>
      <c r="H5" s="2"/>
    </row>
    <row r="6" spans="2:8" ht="24.75" customHeight="1">
      <c r="B6" s="2"/>
      <c r="C6" s="46"/>
      <c r="D6" s="46"/>
      <c r="E6" s="46"/>
      <c r="F6" s="46"/>
      <c r="G6" s="46"/>
      <c r="H6" s="2"/>
    </row>
    <row r="7" spans="2:8" ht="34.5" customHeight="1">
      <c r="B7" s="2"/>
      <c r="C7" s="47" t="s">
        <v>82</v>
      </c>
      <c r="D7" s="48"/>
      <c r="E7" s="47" t="s">
        <v>83</v>
      </c>
      <c r="F7" s="49"/>
      <c r="G7" s="50"/>
      <c r="H7" s="2"/>
    </row>
    <row r="8" spans="2:8" ht="48" customHeight="1">
      <c r="B8" s="2"/>
      <c r="C8" s="47" t="s">
        <v>12</v>
      </c>
      <c r="D8" s="115"/>
      <c r="E8" s="116"/>
      <c r="F8" s="47" t="s">
        <v>84</v>
      </c>
      <c r="G8" s="51" t="s">
        <v>85</v>
      </c>
      <c r="H8" s="2"/>
    </row>
    <row r="9" spans="2:8" ht="39.75" customHeight="1">
      <c r="B9" s="2"/>
      <c r="C9" s="47" t="s">
        <v>86</v>
      </c>
      <c r="D9" s="115"/>
      <c r="E9" s="117"/>
      <c r="F9" s="116"/>
      <c r="G9" s="52"/>
      <c r="H9" s="2"/>
    </row>
    <row r="10" spans="2:8" ht="28.5">
      <c r="B10" s="2"/>
      <c r="C10" s="53" t="s">
        <v>87</v>
      </c>
      <c r="D10" s="54"/>
      <c r="E10" s="53" t="s">
        <v>88</v>
      </c>
      <c r="F10" s="54" t="s">
        <v>89</v>
      </c>
      <c r="G10" s="50"/>
      <c r="H10" s="2"/>
    </row>
    <row r="11" spans="2:8" ht="28.5">
      <c r="B11" s="2"/>
      <c r="C11" s="53" t="s">
        <v>90</v>
      </c>
      <c r="D11" s="54" t="s">
        <v>89</v>
      </c>
      <c r="E11" s="53" t="s">
        <v>91</v>
      </c>
      <c r="F11" s="54" t="s">
        <v>92</v>
      </c>
      <c r="G11" s="50"/>
      <c r="H11" s="2"/>
    </row>
    <row r="12" spans="2:8" ht="28.5">
      <c r="B12" s="2"/>
      <c r="C12" s="53" t="s">
        <v>93</v>
      </c>
      <c r="D12" s="54" t="s">
        <v>89</v>
      </c>
      <c r="E12" s="53" t="s">
        <v>94</v>
      </c>
      <c r="F12" s="55"/>
      <c r="G12" s="50"/>
      <c r="H12" s="2"/>
    </row>
    <row r="13" spans="2:8" ht="28.5">
      <c r="B13" s="2"/>
      <c r="C13" s="53" t="s">
        <v>95</v>
      </c>
      <c r="D13" s="56" t="s">
        <v>96</v>
      </c>
      <c r="E13" s="53" t="s">
        <v>97</v>
      </c>
      <c r="F13" s="54" t="s">
        <v>98</v>
      </c>
      <c r="G13" s="50"/>
      <c r="H13" s="2"/>
    </row>
    <row r="14" spans="2:8" ht="28.5">
      <c r="B14" s="2"/>
      <c r="C14" s="53" t="s">
        <v>99</v>
      </c>
      <c r="D14" s="57" t="s">
        <v>100</v>
      </c>
      <c r="E14" s="58" t="s">
        <v>101</v>
      </c>
      <c r="F14" s="59" t="s">
        <v>102</v>
      </c>
      <c r="G14" s="50"/>
      <c r="H14" s="2"/>
    </row>
    <row r="15" spans="2:8" ht="28.5">
      <c r="B15" s="2"/>
      <c r="C15" s="53" t="s">
        <v>103</v>
      </c>
      <c r="D15" s="118" t="s">
        <v>104</v>
      </c>
      <c r="E15" s="119"/>
      <c r="F15" s="120"/>
      <c r="G15" s="50"/>
      <c r="H15" s="2"/>
    </row>
    <row r="16" spans="2:8" ht="28.5">
      <c r="B16" s="2"/>
      <c r="C16" s="60" t="s">
        <v>105</v>
      </c>
      <c r="D16" s="52"/>
      <c r="E16" s="50"/>
      <c r="F16" s="50"/>
      <c r="G16" s="50"/>
      <c r="H16" s="2"/>
    </row>
    <row r="17" spans="2:8" ht="28.5">
      <c r="B17" s="2"/>
      <c r="C17" s="61"/>
      <c r="D17" s="52"/>
      <c r="E17" s="50"/>
      <c r="F17" s="50"/>
      <c r="G17" s="50"/>
      <c r="H17" s="2"/>
    </row>
    <row r="18" spans="2:8" ht="24">
      <c r="B18" s="2"/>
      <c r="C18" s="62" t="s">
        <v>106</v>
      </c>
      <c r="D18" s="63"/>
      <c r="E18" s="64"/>
      <c r="F18" s="64"/>
      <c r="G18" s="64"/>
      <c r="H18" s="65"/>
    </row>
    <row r="19" spans="2:8" ht="24">
      <c r="B19" s="2"/>
      <c r="C19" s="47" t="s">
        <v>95</v>
      </c>
      <c r="D19" s="47" t="s">
        <v>131</v>
      </c>
      <c r="E19" s="47" t="s">
        <v>132</v>
      </c>
      <c r="F19" s="47" t="s">
        <v>107</v>
      </c>
      <c r="G19" s="63"/>
      <c r="H19" s="65"/>
    </row>
    <row r="20" spans="2:8" ht="24">
      <c r="B20" s="2"/>
      <c r="C20" s="63"/>
      <c r="D20" s="63"/>
      <c r="E20" s="64"/>
      <c r="F20" s="64"/>
      <c r="G20" s="64"/>
      <c r="H20" s="65"/>
    </row>
    <row r="21" spans="2:8" ht="24">
      <c r="B21" s="2"/>
      <c r="C21" s="62" t="s">
        <v>108</v>
      </c>
      <c r="D21" s="47"/>
      <c r="E21" s="64" t="s">
        <v>109</v>
      </c>
      <c r="F21" s="64"/>
      <c r="G21" s="64"/>
      <c r="H21" s="65"/>
    </row>
    <row r="22" spans="2:8" ht="24">
      <c r="B22" s="2"/>
      <c r="C22" s="45"/>
      <c r="D22" s="45"/>
      <c r="E22" s="45"/>
      <c r="F22" s="45"/>
      <c r="G22" s="45"/>
      <c r="H22" s="65"/>
    </row>
    <row r="23" spans="2:8" ht="24">
      <c r="B23" s="65" t="s">
        <v>110</v>
      </c>
      <c r="C23" s="45"/>
      <c r="D23" s="45"/>
      <c r="E23" s="45"/>
      <c r="F23" s="45"/>
      <c r="G23" s="45"/>
      <c r="H23" s="65"/>
    </row>
    <row r="24" spans="2:8" ht="24">
      <c r="B24" s="2"/>
      <c r="C24" s="45"/>
      <c r="D24" s="45"/>
      <c r="E24" s="66" t="s">
        <v>111</v>
      </c>
      <c r="F24" s="114">
        <v>42141</v>
      </c>
      <c r="G24" s="114"/>
      <c r="H24" s="67"/>
    </row>
    <row r="25" spans="2:8" ht="24">
      <c r="B25" s="2"/>
      <c r="C25" s="68" t="s">
        <v>112</v>
      </c>
      <c r="D25" s="69" t="s">
        <v>113</v>
      </c>
      <c r="E25" s="66"/>
      <c r="F25" s="70"/>
      <c r="G25" s="70"/>
      <c r="H25" s="71"/>
    </row>
    <row r="26" spans="2:8" ht="24.75" thickBot="1">
      <c r="B26" s="2"/>
      <c r="C26" s="72">
        <f>D7</f>
        <v>0</v>
      </c>
      <c r="D26" s="73" t="s">
        <v>114</v>
      </c>
      <c r="E26" s="45"/>
      <c r="F26" s="70"/>
      <c r="G26" s="70"/>
      <c r="H26" s="71"/>
    </row>
    <row r="27" spans="2:8" ht="24.75" thickTop="1">
      <c r="B27" s="2"/>
      <c r="C27" s="45"/>
      <c r="D27" s="66"/>
      <c r="E27" s="68" t="s">
        <v>115</v>
      </c>
      <c r="F27" s="68"/>
      <c r="G27" s="68"/>
      <c r="H27" s="65"/>
    </row>
    <row r="28" spans="2:8" ht="24">
      <c r="B28" s="2"/>
      <c r="C28" s="45"/>
      <c r="D28" s="45"/>
      <c r="E28" s="68" t="s">
        <v>116</v>
      </c>
      <c r="F28" s="68"/>
      <c r="G28" s="68"/>
      <c r="H28" s="65"/>
    </row>
    <row r="29" spans="2:8" ht="24">
      <c r="B29" s="2"/>
      <c r="C29" s="45"/>
      <c r="D29" s="45"/>
      <c r="E29" s="68"/>
      <c r="F29" s="68"/>
      <c r="G29" s="68"/>
      <c r="H29" s="65"/>
    </row>
    <row r="30" spans="2:8" ht="24">
      <c r="B30" s="2"/>
      <c r="C30" s="45"/>
      <c r="D30" s="45"/>
      <c r="E30" s="74"/>
      <c r="F30" s="74" t="s">
        <v>117</v>
      </c>
      <c r="G30" s="68"/>
      <c r="H30" s="65"/>
    </row>
    <row r="31" spans="2:8" ht="24">
      <c r="B31" s="2"/>
      <c r="C31" s="45"/>
      <c r="D31" s="75"/>
      <c r="E31" s="74" t="s">
        <v>118</v>
      </c>
      <c r="F31" s="74" t="s">
        <v>119</v>
      </c>
      <c r="G31" s="74" t="s">
        <v>120</v>
      </c>
      <c r="H31" s="65"/>
    </row>
    <row r="32" spans="2:8" ht="6.75" customHeight="1">
      <c r="B32" s="2"/>
      <c r="C32" s="76"/>
      <c r="D32" s="76"/>
      <c r="E32" s="76"/>
      <c r="F32" s="76"/>
      <c r="G32" s="76"/>
      <c r="H32" s="2"/>
    </row>
    <row r="33" spans="3:7" ht="17.25">
      <c r="C33" s="68"/>
      <c r="D33" s="68"/>
      <c r="E33" s="68"/>
      <c r="F33" s="68"/>
      <c r="G33" s="68"/>
    </row>
  </sheetData>
  <mergeCells count="4">
    <mergeCell ref="D8:E8"/>
    <mergeCell ref="D9:F9"/>
    <mergeCell ref="D15:F15"/>
    <mergeCell ref="F24:G24"/>
  </mergeCells>
  <phoneticPr fontId="3"/>
  <pageMargins left="0.9" right="0.35" top="0.54" bottom="0.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opLeftCell="A5" zoomScaleNormal="100" workbookViewId="0">
      <selection activeCell="M37" sqref="M37"/>
    </sheetView>
  </sheetViews>
  <sheetFormatPr defaultRowHeight="13.5"/>
  <cols>
    <col min="1" max="2" width="4" customWidth="1"/>
    <col min="3" max="3" width="15.125" customWidth="1"/>
    <col min="4" max="4" width="4" customWidth="1"/>
    <col min="5" max="5" width="3.75" customWidth="1"/>
    <col min="6" max="6" width="12" customWidth="1"/>
    <col min="7" max="7" width="2.5" customWidth="1"/>
    <col min="8" max="8" width="3.125" customWidth="1"/>
    <col min="9" max="9" width="11.75" customWidth="1"/>
    <col min="10" max="10" width="2.5" customWidth="1"/>
    <col min="11" max="11" width="3.625" customWidth="1"/>
    <col min="12" max="12" width="8.375" customWidth="1"/>
    <col min="13" max="13" width="3.25" customWidth="1"/>
    <col min="14" max="14" width="3" customWidth="1"/>
    <col min="15" max="15" width="19.25" customWidth="1"/>
    <col min="16" max="16" width="2.875" customWidth="1"/>
    <col min="17" max="17" width="3.75" customWidth="1"/>
    <col min="19" max="19" width="4" customWidth="1"/>
    <col min="20" max="20" width="3.125" customWidth="1"/>
  </cols>
  <sheetData>
    <row r="1" spans="1:15" ht="12" customHeight="1">
      <c r="C1" t="s">
        <v>36</v>
      </c>
      <c r="D1" t="s">
        <v>41</v>
      </c>
    </row>
    <row r="2" spans="1:15" ht="12" customHeight="1">
      <c r="A2">
        <v>1</v>
      </c>
      <c r="B2" t="s">
        <v>20</v>
      </c>
      <c r="C2" s="6" t="s">
        <v>187</v>
      </c>
      <c r="D2" s="6">
        <v>6</v>
      </c>
      <c r="E2" t="s">
        <v>37</v>
      </c>
      <c r="G2" t="s">
        <v>41</v>
      </c>
      <c r="I2" t="s">
        <v>80</v>
      </c>
      <c r="L2" t="s">
        <v>79</v>
      </c>
    </row>
    <row r="3" spans="1:15" ht="12" customHeight="1">
      <c r="C3" s="7"/>
      <c r="D3" s="7"/>
      <c r="E3" t="s">
        <v>40</v>
      </c>
      <c r="F3" s="5" t="str">
        <f>IF(D2=D4,0,IF((D2-D4)&gt;0,C2,C4))</f>
        <v>パンプキン</v>
      </c>
      <c r="G3" s="8">
        <v>3</v>
      </c>
      <c r="H3" t="s">
        <v>37</v>
      </c>
    </row>
    <row r="4" spans="1:15" ht="12" customHeight="1">
      <c r="A4">
        <v>2</v>
      </c>
      <c r="B4" t="s">
        <v>21</v>
      </c>
      <c r="C4" s="6"/>
      <c r="D4" s="6"/>
      <c r="E4" t="s">
        <v>38</v>
      </c>
      <c r="H4" t="s">
        <v>39</v>
      </c>
      <c r="J4" t="s">
        <v>41</v>
      </c>
    </row>
    <row r="5" spans="1:15" ht="12" customHeight="1">
      <c r="C5" s="7"/>
      <c r="D5" s="7"/>
      <c r="H5" t="s">
        <v>40</v>
      </c>
      <c r="I5" s="2" t="str">
        <f>IF(G3=G7,0,IF((G3-G7)&gt;0,F3,F7))</f>
        <v>パンプキン</v>
      </c>
      <c r="J5" s="6">
        <v>0</v>
      </c>
      <c r="K5" t="s">
        <v>37</v>
      </c>
    </row>
    <row r="6" spans="1:15" ht="12" customHeight="1">
      <c r="A6">
        <v>3</v>
      </c>
      <c r="B6" t="s">
        <v>22</v>
      </c>
      <c r="C6" s="6" t="s">
        <v>208</v>
      </c>
      <c r="D6" s="6">
        <v>6</v>
      </c>
      <c r="E6" t="s">
        <v>37</v>
      </c>
      <c r="H6" t="s">
        <v>39</v>
      </c>
      <c r="K6" t="s">
        <v>39</v>
      </c>
    </row>
    <row r="7" spans="1:15" ht="12" customHeight="1">
      <c r="C7" s="7"/>
      <c r="D7" s="7"/>
      <c r="E7" t="s">
        <v>40</v>
      </c>
      <c r="F7" s="5" t="str">
        <f>IF(D6=D8,0,IF((D6-D8)&gt;0,C6,C8))</f>
        <v>アントリオン</v>
      </c>
      <c r="G7" s="8">
        <v>0</v>
      </c>
      <c r="H7" t="s">
        <v>38</v>
      </c>
      <c r="K7" t="s">
        <v>39</v>
      </c>
    </row>
    <row r="8" spans="1:15" ht="12" customHeight="1">
      <c r="A8">
        <v>4</v>
      </c>
      <c r="B8" t="s">
        <v>23</v>
      </c>
      <c r="C8" s="6"/>
      <c r="D8" s="6">
        <v>0</v>
      </c>
      <c r="E8" t="s">
        <v>38</v>
      </c>
      <c r="K8" t="s">
        <v>39</v>
      </c>
    </row>
    <row r="9" spans="1:15" ht="12" customHeight="1">
      <c r="D9" s="7"/>
      <c r="K9" t="s">
        <v>40</v>
      </c>
      <c r="L9" s="5" t="str">
        <f>IF(J5=J13,0,IF((J5-J13)&gt;0,I5,I13))</f>
        <v>煉</v>
      </c>
      <c r="M9" s="8">
        <v>0</v>
      </c>
      <c r="N9" t="s">
        <v>37</v>
      </c>
    </row>
    <row r="10" spans="1:15" ht="12" customHeight="1">
      <c r="A10">
        <v>5</v>
      </c>
      <c r="B10" t="s">
        <v>24</v>
      </c>
      <c r="C10" s="6" t="s">
        <v>209</v>
      </c>
      <c r="D10" s="6">
        <v>6</v>
      </c>
      <c r="E10" t="s">
        <v>37</v>
      </c>
      <c r="K10" t="s">
        <v>39</v>
      </c>
      <c r="N10" t="s">
        <v>39</v>
      </c>
    </row>
    <row r="11" spans="1:15" ht="12" customHeight="1">
      <c r="C11" s="7"/>
      <c r="D11" s="7"/>
      <c r="E11" t="s">
        <v>40</v>
      </c>
      <c r="F11" s="5" t="str">
        <f>IF(D10=D12,0,IF((D10-D12)&gt;0,C10,C12))</f>
        <v>星翔ファイター</v>
      </c>
      <c r="G11" s="8">
        <v>0</v>
      </c>
      <c r="H11" t="s">
        <v>37</v>
      </c>
      <c r="K11" t="s">
        <v>39</v>
      </c>
      <c r="N11" t="s">
        <v>39</v>
      </c>
    </row>
    <row r="12" spans="1:15" ht="12" customHeight="1">
      <c r="A12">
        <v>6</v>
      </c>
      <c r="B12" t="s">
        <v>25</v>
      </c>
      <c r="C12" s="6"/>
      <c r="D12" s="6"/>
      <c r="E12" t="s">
        <v>38</v>
      </c>
      <c r="H12" t="s">
        <v>39</v>
      </c>
      <c r="K12" t="s">
        <v>39</v>
      </c>
      <c r="N12" t="s">
        <v>39</v>
      </c>
    </row>
    <row r="13" spans="1:15" ht="12" customHeight="1">
      <c r="D13" s="7"/>
      <c r="H13" t="s">
        <v>40</v>
      </c>
      <c r="I13" s="2" t="str">
        <f>IF(G11=G15,0,IF((G11-G15)&gt;0,F11,F15))</f>
        <v>煉</v>
      </c>
      <c r="J13" s="6">
        <v>6</v>
      </c>
      <c r="K13" t="s">
        <v>38</v>
      </c>
      <c r="N13" t="s">
        <v>39</v>
      </c>
    </row>
    <row r="14" spans="1:15" ht="12" customHeight="1">
      <c r="A14">
        <v>7</v>
      </c>
      <c r="B14" t="s">
        <v>26</v>
      </c>
      <c r="C14" s="6" t="s">
        <v>210</v>
      </c>
      <c r="D14" s="6">
        <v>6</v>
      </c>
      <c r="E14" t="s">
        <v>37</v>
      </c>
      <c r="H14" t="s">
        <v>39</v>
      </c>
      <c r="N14" t="s">
        <v>39</v>
      </c>
    </row>
    <row r="15" spans="1:15" ht="12" customHeight="1">
      <c r="D15" s="7"/>
      <c r="E15" t="s">
        <v>40</v>
      </c>
      <c r="F15" s="5" t="str">
        <f>IF(D14=D16,0,IF((D14-D16)&gt;0,C14,C16))</f>
        <v>煉</v>
      </c>
      <c r="G15" s="8">
        <v>3</v>
      </c>
      <c r="H15" t="s">
        <v>38</v>
      </c>
      <c r="N15" t="s">
        <v>39</v>
      </c>
    </row>
    <row r="16" spans="1:15" ht="12" customHeight="1">
      <c r="A16">
        <v>8</v>
      </c>
      <c r="B16" t="s">
        <v>27</v>
      </c>
      <c r="C16" s="6"/>
      <c r="D16" s="6"/>
      <c r="E16" t="s">
        <v>38</v>
      </c>
      <c r="N16" t="s">
        <v>39</v>
      </c>
      <c r="O16" t="s">
        <v>122</v>
      </c>
    </row>
    <row r="17" spans="1:15" ht="12" customHeight="1">
      <c r="C17" s="7"/>
      <c r="D17" s="7"/>
      <c r="N17" t="s">
        <v>40</v>
      </c>
      <c r="O17" s="5" t="str">
        <f>IF(M9=M25,0,IF((M9-M25)&gt;0,L9,L25))</f>
        <v>IBUSAN</v>
      </c>
    </row>
    <row r="18" spans="1:15" ht="12" customHeight="1">
      <c r="A18">
        <v>9</v>
      </c>
      <c r="B18" t="s">
        <v>28</v>
      </c>
      <c r="C18" s="6" t="s">
        <v>207</v>
      </c>
      <c r="D18" s="6">
        <v>6</v>
      </c>
      <c r="E18" t="s">
        <v>37</v>
      </c>
      <c r="N18" t="s">
        <v>39</v>
      </c>
    </row>
    <row r="19" spans="1:15" ht="12" customHeight="1">
      <c r="C19" s="7"/>
      <c r="D19" s="7"/>
      <c r="E19" t="s">
        <v>40</v>
      </c>
      <c r="F19" s="5" t="str">
        <f>IF(D18=D20,0,IF((D18-D20)&gt;0,C18,C20))</f>
        <v>OCT丸</v>
      </c>
      <c r="G19" s="8">
        <v>1</v>
      </c>
      <c r="H19" t="s">
        <v>37</v>
      </c>
      <c r="N19" t="s">
        <v>39</v>
      </c>
    </row>
    <row r="20" spans="1:15" ht="12" customHeight="1">
      <c r="A20">
        <v>10</v>
      </c>
      <c r="B20" t="s">
        <v>29</v>
      </c>
      <c r="C20" s="6"/>
      <c r="D20" s="6">
        <v>0</v>
      </c>
      <c r="E20" t="s">
        <v>38</v>
      </c>
      <c r="H20" t="s">
        <v>39</v>
      </c>
      <c r="N20" t="s">
        <v>39</v>
      </c>
    </row>
    <row r="21" spans="1:15" ht="12" customHeight="1">
      <c r="C21" s="7"/>
      <c r="D21" s="7"/>
      <c r="H21" t="s">
        <v>40</v>
      </c>
      <c r="I21" s="2" t="str">
        <f>IF(G19=G23,0,IF((G19-G23)&gt;0,F19,F23))</f>
        <v>OCT丸</v>
      </c>
      <c r="J21" s="6">
        <v>0</v>
      </c>
      <c r="K21" t="s">
        <v>37</v>
      </c>
      <c r="N21" t="s">
        <v>39</v>
      </c>
    </row>
    <row r="22" spans="1:15" ht="12" customHeight="1">
      <c r="A22">
        <v>11</v>
      </c>
      <c r="B22" t="s">
        <v>30</v>
      </c>
      <c r="C22" s="2" t="s">
        <v>211</v>
      </c>
      <c r="D22" s="6">
        <v>6</v>
      </c>
      <c r="E22" t="s">
        <v>37</v>
      </c>
      <c r="H22" t="s">
        <v>39</v>
      </c>
      <c r="K22" t="s">
        <v>39</v>
      </c>
      <c r="N22" t="s">
        <v>39</v>
      </c>
    </row>
    <row r="23" spans="1:15" ht="12" customHeight="1">
      <c r="C23" s="7"/>
      <c r="D23" s="7"/>
      <c r="E23" t="s">
        <v>40</v>
      </c>
      <c r="F23" s="5" t="str">
        <f>IF(D22=D24,0,IF((D22-D24)&gt;0,C22,C24))</f>
        <v>Petito</v>
      </c>
      <c r="G23" s="8">
        <v>0</v>
      </c>
      <c r="H23" t="s">
        <v>38</v>
      </c>
      <c r="K23" t="s">
        <v>39</v>
      </c>
      <c r="N23" t="s">
        <v>39</v>
      </c>
    </row>
    <row r="24" spans="1:15" ht="12" customHeight="1">
      <c r="A24">
        <v>12</v>
      </c>
      <c r="B24" t="s">
        <v>31</v>
      </c>
      <c r="C24" s="6"/>
      <c r="D24" s="6">
        <v>0</v>
      </c>
      <c r="E24" t="s">
        <v>38</v>
      </c>
      <c r="K24" t="s">
        <v>39</v>
      </c>
      <c r="N24" t="s">
        <v>39</v>
      </c>
    </row>
    <row r="25" spans="1:15" ht="12" customHeight="1">
      <c r="C25" s="7"/>
      <c r="D25" s="7"/>
      <c r="K25" t="s">
        <v>40</v>
      </c>
      <c r="L25" s="5" t="str">
        <f>IF(J21=J29,0,IF((J21-J29)&gt;0,I21,I29))</f>
        <v>IBUSAN</v>
      </c>
      <c r="M25" s="8">
        <v>6</v>
      </c>
      <c r="N25" t="s">
        <v>38</v>
      </c>
    </row>
    <row r="26" spans="1:15" ht="12" customHeight="1">
      <c r="A26">
        <v>13</v>
      </c>
      <c r="B26" t="s">
        <v>32</v>
      </c>
      <c r="C26" s="6" t="s">
        <v>219</v>
      </c>
      <c r="D26" s="6">
        <v>6</v>
      </c>
      <c r="E26" t="s">
        <v>37</v>
      </c>
      <c r="K26" t="s">
        <v>39</v>
      </c>
    </row>
    <row r="27" spans="1:15" ht="12" customHeight="1">
      <c r="C27" s="7"/>
      <c r="D27" s="7"/>
      <c r="E27" t="s">
        <v>40</v>
      </c>
      <c r="F27" s="5" t="str">
        <f>IF(D26=D28,0,IF((D26-D28)&gt;0,C26,C28))</f>
        <v>ヘリパ</v>
      </c>
      <c r="G27" s="8">
        <v>0</v>
      </c>
      <c r="K27" t="s">
        <v>39</v>
      </c>
      <c r="O27" t="s">
        <v>123</v>
      </c>
    </row>
    <row r="28" spans="1:15" ht="12" customHeight="1">
      <c r="A28">
        <v>14</v>
      </c>
      <c r="B28" t="s">
        <v>33</v>
      </c>
      <c r="C28" s="6"/>
      <c r="D28" s="6">
        <v>0</v>
      </c>
      <c r="E28" t="s">
        <v>38</v>
      </c>
      <c r="K28" t="s">
        <v>39</v>
      </c>
      <c r="O28" s="5" t="str">
        <f>IF(M9=M25,0,IF((M9-M25)&gt;0,L25,L9))</f>
        <v>煉</v>
      </c>
    </row>
    <row r="29" spans="1:15" ht="12" customHeight="1">
      <c r="C29" s="7"/>
      <c r="D29" s="7"/>
      <c r="I29" s="2" t="str">
        <f>IF(G27=G31,0,IF((G27-G31)&gt;0,F27,F31))</f>
        <v>IBUSAN</v>
      </c>
      <c r="J29" s="6">
        <v>5</v>
      </c>
      <c r="K29" t="s">
        <v>38</v>
      </c>
    </row>
    <row r="30" spans="1:15" ht="12" customHeight="1">
      <c r="A30">
        <v>15</v>
      </c>
      <c r="B30" t="s">
        <v>34</v>
      </c>
      <c r="C30" s="6">
        <v>0</v>
      </c>
      <c r="D30" s="6">
        <v>0</v>
      </c>
      <c r="E30" t="s">
        <v>37</v>
      </c>
      <c r="L30" s="44" t="s">
        <v>78</v>
      </c>
    </row>
    <row r="31" spans="1:15" ht="12" customHeight="1">
      <c r="C31" s="7"/>
      <c r="D31" s="7"/>
      <c r="E31" t="s">
        <v>40</v>
      </c>
      <c r="F31" s="5" t="str">
        <f>IF(D30=D32,0,IF((D30-D32)&gt;0,C30,C32))</f>
        <v>IBUSAN</v>
      </c>
      <c r="G31" s="8">
        <v>6</v>
      </c>
      <c r="I31" s="44"/>
      <c r="L31" s="79" t="str">
        <f>IF(J5=J13,0,IF((J5-J13)&gt;0,I13,I5))</f>
        <v>パンプキン</v>
      </c>
      <c r="M31" s="80">
        <v>5</v>
      </c>
      <c r="N31" t="s">
        <v>37</v>
      </c>
      <c r="O31" t="s">
        <v>124</v>
      </c>
    </row>
    <row r="32" spans="1:15" ht="12" customHeight="1">
      <c r="A32">
        <v>16</v>
      </c>
      <c r="B32" t="s">
        <v>35</v>
      </c>
      <c r="C32" s="6" t="s">
        <v>188</v>
      </c>
      <c r="D32" s="6">
        <v>6</v>
      </c>
      <c r="E32" t="s">
        <v>38</v>
      </c>
      <c r="N32" t="s">
        <v>40</v>
      </c>
      <c r="O32" s="5" t="str">
        <f>IF(M31=M33,0,IF((M31-M33)&gt;0,L31,L33))</f>
        <v>パンプキン</v>
      </c>
    </row>
    <row r="33" spans="1:16" ht="12" customHeight="1">
      <c r="L33" s="79" t="str">
        <f>IF(J21=J29,0,IF((J21-J29)&gt;0,I29,I21))</f>
        <v>OCT丸</v>
      </c>
      <c r="M33" s="80">
        <v>3</v>
      </c>
      <c r="N33" t="s">
        <v>38</v>
      </c>
    </row>
    <row r="34" spans="1:16" ht="12" customHeight="1"/>
    <row r="35" spans="1:16" ht="12" customHeight="1"/>
    <row r="36" spans="1:16" ht="12" customHeight="1">
      <c r="A36">
        <v>1</v>
      </c>
      <c r="C36" s="7" t="s">
        <v>121</v>
      </c>
      <c r="D36" s="7"/>
    </row>
    <row r="37" spans="1:16">
      <c r="F37" s="2" t="str">
        <f>IF(G3=G7,0,IF((G3-G7)&gt;0,F7,F3))</f>
        <v>アントリオン</v>
      </c>
      <c r="G37" s="2">
        <v>6</v>
      </c>
      <c r="H37" t="s">
        <v>37</v>
      </c>
    </row>
    <row r="38" spans="1:16">
      <c r="C38" s="79">
        <f>IF(D2=D4,0,IF((D2-D4)&gt;0,C4,C2))</f>
        <v>0</v>
      </c>
      <c r="D38" s="79">
        <v>6</v>
      </c>
      <c r="E38" t="s">
        <v>37</v>
      </c>
      <c r="H38" t="s">
        <v>40</v>
      </c>
      <c r="I38" s="79" t="str">
        <f>IF(G37=G39,0,IF((G37-G39)&gt;0,F37,F39))</f>
        <v>アントリオン</v>
      </c>
      <c r="J38" s="80">
        <v>0</v>
      </c>
      <c r="K38" t="s">
        <v>37</v>
      </c>
      <c r="L38" s="44" t="s">
        <v>78</v>
      </c>
    </row>
    <row r="39" spans="1:16">
      <c r="E39" t="s">
        <v>40</v>
      </c>
      <c r="F39" s="5">
        <f>IF(D38=D40,0,IF((D38-D40)&gt;0,C38,C40))</f>
        <v>0</v>
      </c>
      <c r="G39" s="8">
        <v>0</v>
      </c>
      <c r="H39" t="s">
        <v>38</v>
      </c>
      <c r="K39" t="s">
        <v>39</v>
      </c>
    </row>
    <row r="40" spans="1:16">
      <c r="C40" s="79">
        <f>IF(D6=D8,0,IF((D6-D8)&gt;0,C8,C6))</f>
        <v>0</v>
      </c>
      <c r="D40" s="79">
        <v>0</v>
      </c>
      <c r="E40" t="s">
        <v>38</v>
      </c>
      <c r="K40" t="s">
        <v>40</v>
      </c>
      <c r="L40" s="2" t="str">
        <f>IF(J38=J42,0,IF((J38-J42)&gt;0,I38,I42))</f>
        <v>星翔ファイター</v>
      </c>
      <c r="M40" s="6">
        <v>0</v>
      </c>
    </row>
    <row r="41" spans="1:16">
      <c r="F41" s="2" t="str">
        <f>IF(G11=G15,0,IF((G11-G15)&gt;0,F15,F11))</f>
        <v>星翔ファイター</v>
      </c>
      <c r="G41" s="6">
        <v>2</v>
      </c>
      <c r="H41" t="s">
        <v>37</v>
      </c>
      <c r="K41" t="s">
        <v>39</v>
      </c>
    </row>
    <row r="42" spans="1:16">
      <c r="C42" s="79">
        <f>IF(D10=D12,0,IF((D10-D12)&gt;0,C12,C10))</f>
        <v>0</v>
      </c>
      <c r="D42" s="79">
        <v>6</v>
      </c>
      <c r="E42" t="s">
        <v>37</v>
      </c>
      <c r="H42" t="s">
        <v>40</v>
      </c>
      <c r="I42" s="79" t="str">
        <f>IF(G41=G43,0,IF((G41-G43)&gt;0,F41,F43))</f>
        <v>星翔ファイター</v>
      </c>
      <c r="J42" s="80">
        <v>6</v>
      </c>
      <c r="K42" t="s">
        <v>38</v>
      </c>
      <c r="O42" s="44" t="s">
        <v>124</v>
      </c>
    </row>
    <row r="43" spans="1:16">
      <c r="E43" t="s">
        <v>40</v>
      </c>
      <c r="F43" s="5">
        <f>IF(D42=D44,0,IF((D42-D44)&gt;0,C42,C44))</f>
        <v>0</v>
      </c>
      <c r="G43" s="8">
        <v>0</v>
      </c>
      <c r="H43" t="s">
        <v>38</v>
      </c>
    </row>
    <row r="44" spans="1:16">
      <c r="C44" s="79">
        <f>IF(D14=D16,0,IF((D14-D16)&gt;0,C16,C14))</f>
        <v>0</v>
      </c>
      <c r="D44" s="79">
        <v>4</v>
      </c>
      <c r="E44" t="s">
        <v>38</v>
      </c>
      <c r="O44" s="83" t="str">
        <f>IF(M40=M48,0,IF((M40-M48)&gt;0,L40,L48))</f>
        <v>ヘリパ</v>
      </c>
      <c r="P44" s="95">
        <v>6</v>
      </c>
    </row>
    <row r="45" spans="1:16">
      <c r="F45" s="2" t="str">
        <f>IF(G19=G23,0,IF((G19-G23)&gt;0,F23,F19))</f>
        <v>Petito</v>
      </c>
      <c r="G45" s="6">
        <v>6</v>
      </c>
      <c r="H45" t="s">
        <v>37</v>
      </c>
    </row>
    <row r="46" spans="1:16">
      <c r="C46" s="79">
        <f>IF(D18=D20,0,IF((D18-D20)&gt;0,C20,C18))</f>
        <v>0</v>
      </c>
      <c r="D46" s="79">
        <v>4</v>
      </c>
      <c r="E46" t="s">
        <v>37</v>
      </c>
      <c r="H46" t="s">
        <v>40</v>
      </c>
      <c r="I46" s="79" t="str">
        <f>IF(G45=G47,0,IF((G45-G47)&gt;0,F45,F47))</f>
        <v>Petito</v>
      </c>
      <c r="J46" s="80">
        <v>0</v>
      </c>
      <c r="K46" t="s">
        <v>37</v>
      </c>
    </row>
    <row r="47" spans="1:16">
      <c r="E47" t="s">
        <v>40</v>
      </c>
      <c r="F47" s="5">
        <f>IF(D46=D48,0,IF((D46-D48)&gt;0,C46,C48))</f>
        <v>0</v>
      </c>
      <c r="G47" s="8">
        <v>4</v>
      </c>
      <c r="H47" t="s">
        <v>38</v>
      </c>
      <c r="K47" t="s">
        <v>39</v>
      </c>
    </row>
    <row r="48" spans="1:16">
      <c r="C48" s="79">
        <f>IF(D22=D24,0,IF((D22-D24)&gt;0,C24,C22))</f>
        <v>0</v>
      </c>
      <c r="D48" s="79">
        <v>4</v>
      </c>
      <c r="E48" t="s">
        <v>38</v>
      </c>
      <c r="K48" t="s">
        <v>40</v>
      </c>
      <c r="L48" s="2" t="str">
        <f>IF(J46=J50,0,IF((J46-J50)&gt;0,I46,I50))</f>
        <v>ヘリパ</v>
      </c>
      <c r="M48" s="6">
        <v>5</v>
      </c>
    </row>
    <row r="49" spans="3:21">
      <c r="F49" s="2" t="str">
        <f>IF(G27=G31,0,IF((G27-G31)&gt;0,F31,F27))</f>
        <v>ヘリパ</v>
      </c>
      <c r="G49" s="6">
        <v>6</v>
      </c>
      <c r="H49" t="s">
        <v>37</v>
      </c>
      <c r="K49" t="s">
        <v>39</v>
      </c>
    </row>
    <row r="50" spans="3:21">
      <c r="C50" s="79">
        <f>IF(D26=D28,0,IF((D26-D28)&gt;0,C28,C26))</f>
        <v>0</v>
      </c>
      <c r="D50" s="79">
        <v>4</v>
      </c>
      <c r="E50" t="s">
        <v>37</v>
      </c>
      <c r="H50" t="s">
        <v>40</v>
      </c>
      <c r="I50" s="79" t="str">
        <f>IF(G49=G51,0,IF((G49-G51)&gt;0,F49,F51))</f>
        <v>ヘリパ</v>
      </c>
      <c r="J50" s="80">
        <v>6</v>
      </c>
      <c r="K50" t="s">
        <v>38</v>
      </c>
    </row>
    <row r="51" spans="3:21">
      <c r="E51" t="s">
        <v>40</v>
      </c>
      <c r="F51" s="5">
        <f>IF(D50=D52,0,IF((D50-D52)&gt;0,C50,C52))</f>
        <v>0</v>
      </c>
      <c r="G51" s="8">
        <v>4</v>
      </c>
      <c r="H51" t="s">
        <v>38</v>
      </c>
    </row>
    <row r="52" spans="3:21">
      <c r="C52" s="79">
        <f>IF(D30=D32,0,IF((D30-D32)&gt;0,C32,C30))</f>
        <v>0</v>
      </c>
      <c r="D52" s="79">
        <v>4</v>
      </c>
      <c r="E52" t="s">
        <v>38</v>
      </c>
    </row>
    <row r="55" spans="3:21">
      <c r="C55" t="s">
        <v>173</v>
      </c>
    </row>
    <row r="57" spans="3:21">
      <c r="C57" s="83"/>
      <c r="D57" s="83"/>
      <c r="E57" s="83"/>
      <c r="F57" s="83" t="str">
        <f>C58</f>
        <v>A</v>
      </c>
      <c r="G57" s="83"/>
      <c r="H57" s="83"/>
      <c r="I57" s="83" t="str">
        <f>C59</f>
        <v>B</v>
      </c>
      <c r="J57" s="83"/>
      <c r="K57" s="83"/>
      <c r="L57" s="83" t="str">
        <f>C60</f>
        <v>C</v>
      </c>
      <c r="M57" s="83"/>
      <c r="N57" s="83"/>
      <c r="O57" s="83" t="str">
        <f>C61</f>
        <v>D</v>
      </c>
      <c r="P57" s="83"/>
      <c r="Q57" s="83"/>
      <c r="R57" s="83" t="str">
        <f>C62</f>
        <v>E</v>
      </c>
      <c r="S57" s="83"/>
      <c r="T57" s="83"/>
      <c r="U57" s="83"/>
    </row>
    <row r="58" spans="3:21">
      <c r="C58" t="s">
        <v>180</v>
      </c>
      <c r="D58" s="84">
        <f t="shared" ref="D58:D63" si="0">E58+H58+K58+N58+Q58+T58</f>
        <v>0</v>
      </c>
      <c r="E58" s="1"/>
      <c r="F58" s="1"/>
      <c r="G58" s="83"/>
      <c r="J58" s="83"/>
      <c r="M58" s="83"/>
      <c r="P58" s="83"/>
      <c r="S58" s="83"/>
    </row>
    <row r="59" spans="3:21">
      <c r="C59" t="s">
        <v>181</v>
      </c>
      <c r="D59" s="84">
        <f t="shared" si="0"/>
        <v>0</v>
      </c>
      <c r="G59" s="1"/>
      <c r="H59" s="1"/>
      <c r="I59" s="1"/>
      <c r="J59" s="83"/>
      <c r="M59" s="83"/>
      <c r="P59" s="83"/>
      <c r="S59" s="83"/>
    </row>
    <row r="60" spans="3:21">
      <c r="C60" t="s">
        <v>182</v>
      </c>
      <c r="D60" s="84">
        <f t="shared" si="0"/>
        <v>0</v>
      </c>
      <c r="G60" s="83"/>
      <c r="J60" s="1"/>
      <c r="K60" s="1"/>
      <c r="L60" s="1"/>
      <c r="M60" s="83"/>
      <c r="P60" s="83"/>
      <c r="Q60">
        <v>0</v>
      </c>
      <c r="S60" s="83"/>
    </row>
    <row r="61" spans="3:21">
      <c r="C61" t="s">
        <v>183</v>
      </c>
      <c r="D61" s="84">
        <f t="shared" si="0"/>
        <v>0</v>
      </c>
      <c r="G61" s="83"/>
      <c r="J61" s="83"/>
      <c r="M61" s="1"/>
      <c r="N61" s="1"/>
      <c r="O61" s="1"/>
      <c r="P61" s="83"/>
      <c r="S61" s="83"/>
    </row>
    <row r="62" spans="3:21">
      <c r="C62" t="s">
        <v>184</v>
      </c>
      <c r="D62" s="84">
        <f t="shared" si="0"/>
        <v>0</v>
      </c>
      <c r="G62" s="83"/>
      <c r="J62" s="83"/>
      <c r="M62" s="83"/>
      <c r="P62" s="1"/>
      <c r="Q62" s="1"/>
      <c r="R62" s="1"/>
      <c r="S62" s="83"/>
    </row>
    <row r="63" spans="3:21">
      <c r="C63" s="2"/>
      <c r="D63" s="84">
        <f t="shared" si="0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  <c r="U63" s="1"/>
    </row>
    <row r="65" spans="3:6">
      <c r="D65" s="82"/>
    </row>
    <row r="67" spans="3:6">
      <c r="C67" t="str">
        <f>C58</f>
        <v>A</v>
      </c>
      <c r="D67" t="s">
        <v>175</v>
      </c>
      <c r="F67" t="str">
        <f>C59</f>
        <v>B</v>
      </c>
    </row>
    <row r="68" spans="3:6">
      <c r="C68" t="str">
        <f>C60</f>
        <v>C</v>
      </c>
      <c r="F68" t="str">
        <f>C61</f>
        <v>D</v>
      </c>
    </row>
    <row r="69" spans="3:6">
      <c r="C69" t="str">
        <f>C62</f>
        <v>E</v>
      </c>
      <c r="F69" t="str">
        <f>C58</f>
        <v>A</v>
      </c>
    </row>
    <row r="71" spans="3:6">
      <c r="C71" t="str">
        <f>C59</f>
        <v>B</v>
      </c>
      <c r="F71" t="str">
        <f>C60</f>
        <v>C</v>
      </c>
    </row>
    <row r="72" spans="3:6">
      <c r="C72" t="str">
        <f>C61</f>
        <v>D</v>
      </c>
      <c r="F72" t="str">
        <f>C62</f>
        <v>E</v>
      </c>
    </row>
    <row r="74" spans="3:6">
      <c r="C74" t="str">
        <f>C58</f>
        <v>A</v>
      </c>
      <c r="F74" t="str">
        <f>C60</f>
        <v>C</v>
      </c>
    </row>
    <row r="75" spans="3:6">
      <c r="C75" t="str">
        <f>C59</f>
        <v>B</v>
      </c>
      <c r="F75" t="str">
        <f>C61</f>
        <v>D</v>
      </c>
    </row>
    <row r="77" spans="3:6">
      <c r="C77" t="str">
        <f>C62</f>
        <v>E</v>
      </c>
      <c r="F77" t="str">
        <f>C59</f>
        <v>B</v>
      </c>
    </row>
    <row r="78" spans="3:6">
      <c r="C78" t="str">
        <f>C58</f>
        <v>A</v>
      </c>
      <c r="F78" t="str">
        <f>C61</f>
        <v>D</v>
      </c>
    </row>
    <row r="79" spans="3:6">
      <c r="C79" t="str">
        <f>C60</f>
        <v>C</v>
      </c>
      <c r="F79" t="str">
        <f>C62</f>
        <v>E</v>
      </c>
    </row>
  </sheetData>
  <phoneticPr fontId="1"/>
  <dataValidations count="2">
    <dataValidation type="whole" allowBlank="1" showInputMessage="1" showErrorMessage="1" errorTitle="残ポイント" sqref="G3 J50 J46 J42 J38 G39 G43 G47 G51 M25 M9 G31 G27 G23 G19 G15 G11 G7 P44">
      <formula1>-2</formula1>
      <formula2>6</formula2>
    </dataValidation>
    <dataValidation type="whole" allowBlank="1" showInputMessage="1" showErrorMessage="1" errorTitle="残ポイント" error="残りライフポイントを入力" promptTitle="ポイントは？" prompt="不戦敗はー２、棄権はー１　で入力_x000a_" sqref="D2 M31 M48 M40 D32 G45 G41 D4 M33 J29 J21 J13 J5 G49 D30 D28 D26 D24 D22 D20 D18 D16 D14 D12 D10 D8 D6">
      <formula1>-2</formula1>
      <formula2>6</formula2>
    </dataValidation>
  </dataValidations>
  <pageMargins left="0.43307086614173229" right="0.43307086614173229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L19" sqref="L19"/>
    </sheetView>
  </sheetViews>
  <sheetFormatPr defaultRowHeight="13.5"/>
  <cols>
    <col min="4" max="4" width="3.375" customWidth="1"/>
    <col min="6" max="6" width="3.375" customWidth="1"/>
    <col min="8" max="8" width="2.875" customWidth="1"/>
    <col min="10" max="10" width="2.25" customWidth="1"/>
    <col min="13" max="13" width="5.125" customWidth="1"/>
    <col min="14" max="14" width="4.875" customWidth="1"/>
    <col min="16" max="16" width="3.75" customWidth="1"/>
    <col min="18" max="18" width="3.5" customWidth="1"/>
  </cols>
  <sheetData>
    <row r="1" spans="1:19">
      <c r="C1" s="92"/>
      <c r="D1" s="92"/>
      <c r="E1" s="92"/>
      <c r="F1" s="92"/>
      <c r="G1" s="92"/>
      <c r="H1" s="92"/>
      <c r="M1" s="92"/>
      <c r="N1" s="92"/>
      <c r="O1" s="92"/>
      <c r="P1" s="92"/>
      <c r="Q1" s="92"/>
      <c r="R1" s="92"/>
    </row>
    <row r="2" spans="1:19">
      <c r="A2" t="s">
        <v>169</v>
      </c>
      <c r="B2" s="2"/>
      <c r="C2" s="94"/>
      <c r="D2" s="94"/>
      <c r="E2" s="94"/>
      <c r="F2" s="94"/>
      <c r="G2" s="94"/>
      <c r="H2" s="92"/>
      <c r="I2" s="93">
        <f>SUM(G2:G5)</f>
        <v>18000</v>
      </c>
      <c r="K2" t="s">
        <v>169</v>
      </c>
      <c r="L2" s="2"/>
      <c r="M2" s="94"/>
      <c r="N2" s="94"/>
      <c r="O2" s="94"/>
      <c r="P2" s="94"/>
      <c r="Q2" s="94"/>
      <c r="R2" s="92"/>
      <c r="S2" s="93">
        <f>SUM(Q2:Q5)</f>
        <v>16000</v>
      </c>
    </row>
    <row r="3" spans="1:19">
      <c r="B3" t="s">
        <v>166</v>
      </c>
      <c r="C3" s="92">
        <v>5</v>
      </c>
      <c r="D3" s="92"/>
      <c r="E3" s="92">
        <v>2000</v>
      </c>
      <c r="F3" s="92"/>
      <c r="G3" s="92">
        <f>E3*C3</f>
        <v>10000</v>
      </c>
      <c r="H3" s="92"/>
      <c r="L3" t="s">
        <v>166</v>
      </c>
      <c r="M3" s="92">
        <v>4</v>
      </c>
      <c r="N3" s="92"/>
      <c r="O3" s="92">
        <v>2000</v>
      </c>
      <c r="P3" s="92"/>
      <c r="Q3" s="92">
        <f>O3*M3</f>
        <v>8000</v>
      </c>
      <c r="R3" s="92"/>
    </row>
    <row r="4" spans="1:19">
      <c r="B4" t="s">
        <v>164</v>
      </c>
      <c r="C4" s="92">
        <v>8</v>
      </c>
      <c r="D4" s="92" t="s">
        <v>165</v>
      </c>
      <c r="E4" s="92">
        <v>1000</v>
      </c>
      <c r="F4" s="92"/>
      <c r="G4" s="92">
        <f>E4*C4</f>
        <v>8000</v>
      </c>
      <c r="H4" s="92"/>
      <c r="L4" t="s">
        <v>164</v>
      </c>
      <c r="M4" s="92">
        <v>8</v>
      </c>
      <c r="N4" s="92" t="s">
        <v>165</v>
      </c>
      <c r="O4" s="92">
        <v>1000</v>
      </c>
      <c r="P4" s="92"/>
      <c r="Q4" s="92">
        <f>O4*M4</f>
        <v>8000</v>
      </c>
      <c r="R4" s="92"/>
    </row>
    <row r="5" spans="1:19">
      <c r="C5" s="92"/>
      <c r="D5" s="92"/>
      <c r="E5" s="92"/>
      <c r="F5" s="92"/>
      <c r="G5" s="92"/>
      <c r="H5" s="92"/>
      <c r="M5" s="92"/>
      <c r="N5" s="92"/>
      <c r="O5" s="92"/>
      <c r="P5" s="92"/>
      <c r="Q5" s="92"/>
      <c r="R5" s="92"/>
    </row>
    <row r="6" spans="1:19">
      <c r="A6" t="s">
        <v>170</v>
      </c>
      <c r="B6" s="2"/>
      <c r="C6" s="94"/>
      <c r="D6" s="94"/>
      <c r="E6" s="94"/>
      <c r="F6" s="94"/>
      <c r="G6" s="94"/>
      <c r="H6" s="92"/>
      <c r="I6" s="93">
        <f>SUM(G6:G11)</f>
        <v>25312</v>
      </c>
      <c r="K6" t="s">
        <v>170</v>
      </c>
      <c r="L6" s="2"/>
      <c r="M6" s="94"/>
      <c r="N6" s="94"/>
      <c r="O6" s="94"/>
      <c r="P6" s="94"/>
      <c r="Q6" s="94"/>
      <c r="R6" s="92"/>
      <c r="S6" s="93">
        <f>SUM(Q6:Q11)</f>
        <v>24916</v>
      </c>
    </row>
    <row r="7" spans="1:19">
      <c r="B7" t="s">
        <v>167</v>
      </c>
      <c r="C7" s="92">
        <v>1</v>
      </c>
      <c r="D7" s="92"/>
      <c r="E7" s="92"/>
      <c r="F7" s="92"/>
      <c r="G7" s="96">
        <f>4800*1.2</f>
        <v>5760</v>
      </c>
      <c r="H7" s="92"/>
      <c r="L7" t="s">
        <v>167</v>
      </c>
      <c r="M7" s="92">
        <v>1</v>
      </c>
      <c r="N7" s="92"/>
      <c r="O7" s="92"/>
      <c r="P7" s="92"/>
      <c r="Q7" s="96">
        <f>2400*1.2</f>
        <v>2880</v>
      </c>
      <c r="R7" s="92"/>
    </row>
    <row r="8" spans="1:19">
      <c r="B8" t="s">
        <v>168</v>
      </c>
      <c r="C8" s="92">
        <v>1</v>
      </c>
      <c r="D8" s="92"/>
      <c r="E8" s="92"/>
      <c r="F8" s="92"/>
      <c r="G8" s="92">
        <f>10000*1.08</f>
        <v>10800</v>
      </c>
      <c r="H8" s="92"/>
      <c r="L8" t="s">
        <v>168</v>
      </c>
      <c r="M8" s="92">
        <v>1</v>
      </c>
      <c r="N8" s="92"/>
      <c r="O8" s="92"/>
      <c r="P8" s="92"/>
      <c r="Q8" s="92">
        <f>10000*1.08</f>
        <v>10800</v>
      </c>
      <c r="R8" s="92"/>
    </row>
    <row r="9" spans="1:19">
      <c r="B9" t="s">
        <v>171</v>
      </c>
      <c r="C9" s="92">
        <v>2</v>
      </c>
      <c r="D9" s="92"/>
      <c r="E9" s="92">
        <v>650</v>
      </c>
      <c r="F9" s="92"/>
      <c r="G9" s="92">
        <f>E9*C9</f>
        <v>1300</v>
      </c>
      <c r="H9" s="92"/>
      <c r="L9" t="s">
        <v>171</v>
      </c>
      <c r="M9" s="92">
        <v>2</v>
      </c>
      <c r="N9" s="92"/>
      <c r="O9" s="92">
        <v>650</v>
      </c>
      <c r="P9" s="92"/>
      <c r="Q9" s="92">
        <f>O9*M9</f>
        <v>1300</v>
      </c>
      <c r="R9" s="92"/>
    </row>
    <row r="10" spans="1:19">
      <c r="B10" t="s">
        <v>172</v>
      </c>
      <c r="C10" s="92">
        <v>3</v>
      </c>
      <c r="D10" s="92"/>
      <c r="E10" s="92">
        <f>2300*1.08</f>
        <v>2484</v>
      </c>
      <c r="F10" s="92"/>
      <c r="G10" s="92">
        <f>E10*C10</f>
        <v>7452</v>
      </c>
      <c r="H10" s="92"/>
      <c r="L10" t="s">
        <v>172</v>
      </c>
      <c r="M10" s="92">
        <v>4</v>
      </c>
      <c r="N10" s="92"/>
      <c r="O10" s="92">
        <f>2300*1.08</f>
        <v>2484</v>
      </c>
      <c r="P10" s="92"/>
      <c r="Q10" s="92">
        <f>O10*M10</f>
        <v>9936</v>
      </c>
      <c r="R10" s="92"/>
    </row>
    <row r="11" spans="1:19">
      <c r="C11" s="92"/>
      <c r="D11" s="92"/>
      <c r="E11" s="92"/>
      <c r="F11" s="92"/>
      <c r="G11" s="92"/>
      <c r="H11" s="92"/>
      <c r="M11" s="92"/>
      <c r="N11" s="92"/>
      <c r="O11" s="92"/>
      <c r="P11" s="92"/>
      <c r="Q11" s="92"/>
      <c r="R11" s="92"/>
    </row>
    <row r="12" spans="1:19">
      <c r="C12" s="92"/>
      <c r="D12" s="92"/>
      <c r="E12" s="92"/>
      <c r="F12" s="92"/>
      <c r="G12" s="92"/>
      <c r="H12" s="92"/>
      <c r="M12" s="92"/>
      <c r="N12" s="92"/>
      <c r="O12" s="92"/>
      <c r="P12" s="92"/>
      <c r="Q12" s="92"/>
      <c r="R12" s="92"/>
    </row>
    <row r="13" spans="1:19">
      <c r="C13" s="92"/>
      <c r="D13" s="92"/>
      <c r="E13" s="92"/>
      <c r="F13" s="92"/>
      <c r="G13" s="92"/>
      <c r="H13" s="92"/>
    </row>
    <row r="14" spans="1:19">
      <c r="C14" s="92"/>
      <c r="D14" s="92"/>
      <c r="E14" s="92"/>
      <c r="F14" s="92"/>
      <c r="G14" s="92"/>
      <c r="H14" s="92"/>
    </row>
    <row r="15" spans="1:19">
      <c r="C15" s="92"/>
      <c r="D15" s="92"/>
      <c r="E15" s="92"/>
      <c r="F15" s="92"/>
      <c r="G15" s="92"/>
      <c r="H15" s="92"/>
    </row>
    <row r="16" spans="1:19">
      <c r="C16" s="92"/>
      <c r="D16" s="92"/>
      <c r="E16" s="92"/>
      <c r="F16" s="92"/>
      <c r="G16" s="92"/>
      <c r="H16" s="92"/>
    </row>
    <row r="17" spans="3:8">
      <c r="C17" s="92"/>
      <c r="D17" s="92"/>
      <c r="E17" s="92"/>
      <c r="F17" s="92"/>
      <c r="G17" s="92"/>
      <c r="H17" s="92"/>
    </row>
    <row r="18" spans="3:8">
      <c r="C18" s="92"/>
      <c r="D18" s="92"/>
      <c r="E18" s="92"/>
      <c r="F18" s="92"/>
      <c r="G18" s="92"/>
      <c r="H18" s="92"/>
    </row>
    <row r="19" spans="3:8">
      <c r="C19" s="92"/>
      <c r="D19" s="92"/>
      <c r="E19" s="92"/>
      <c r="F19" s="92"/>
      <c r="G19" s="92"/>
      <c r="H19" s="92"/>
    </row>
    <row r="20" spans="3:8">
      <c r="C20" s="92"/>
      <c r="D20" s="92"/>
      <c r="E20" s="92"/>
      <c r="F20" s="92"/>
      <c r="G20" s="92"/>
      <c r="H20" s="92"/>
    </row>
    <row r="21" spans="3:8">
      <c r="C21" s="92"/>
      <c r="D21" s="92"/>
      <c r="E21" s="92"/>
      <c r="F21" s="92"/>
      <c r="G21" s="92"/>
      <c r="H21" s="92"/>
    </row>
    <row r="22" spans="3:8">
      <c r="C22" s="92"/>
      <c r="D22" s="92"/>
      <c r="E22" s="92"/>
      <c r="F22" s="92"/>
      <c r="G22" s="92"/>
      <c r="H22" s="92"/>
    </row>
    <row r="23" spans="3:8">
      <c r="C23" s="92"/>
      <c r="D23" s="92"/>
      <c r="E23" s="92"/>
      <c r="F23" s="92"/>
      <c r="G23" s="92"/>
      <c r="H23" s="92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受付</vt:lpstr>
      <vt:lpstr>リーグ</vt:lpstr>
      <vt:lpstr>オープン</vt:lpstr>
      <vt:lpstr>トーナメント</vt:lpstr>
      <vt:lpstr>予算</vt:lpstr>
      <vt:lpstr>オープン!Print_Area</vt:lpstr>
      <vt:lpstr>リーグ!Print_Area</vt:lpstr>
      <vt:lpstr>受付!Print_Area</vt:lpstr>
      <vt:lpstr>予算!tuujou</vt:lpstr>
      <vt:lpstr>width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uzi</cp:lastModifiedBy>
  <cp:lastPrinted>2015-05-17T02:23:18Z</cp:lastPrinted>
  <dcterms:created xsi:type="dcterms:W3CDTF">2013-05-10T22:07:59Z</dcterms:created>
  <dcterms:modified xsi:type="dcterms:W3CDTF">2015-05-31T03:46:16Z</dcterms:modified>
</cp:coreProperties>
</file>